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MDingman\Desktop\2025 Roll\C&amp;I Study\"/>
    </mc:Choice>
  </mc:AlternateContent>
  <xr:revisionPtr revIDLastSave="0" documentId="13_ncr:1_{BC37814E-E8A4-4615-8624-514AFB7F5C23}" xr6:coauthVersionLast="47" xr6:coauthVersionMax="47" xr10:uidLastSave="{00000000-0000-0000-0000-000000000000}"/>
  <bookViews>
    <workbookView xWindow="-120" yWindow="-120" windowWidth="20730" windowHeight="11160" xr2:uid="{CF705CBF-2CEA-4618-9CCE-6473096BFE32}"/>
  </bookViews>
  <sheets>
    <sheet name="Commercial" sheetId="1" r:id="rId1"/>
    <sheet name="Industri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6" i="2"/>
  <c r="G12" i="1"/>
  <c r="G11" i="1"/>
  <c r="G10" i="1"/>
  <c r="G9" i="1"/>
  <c r="G5" i="2"/>
  <c r="G8" i="1"/>
  <c r="G4" i="2"/>
  <c r="G7" i="1"/>
  <c r="G6" i="1"/>
  <c r="G5" i="1"/>
  <c r="G4" i="1"/>
  <c r="G3" i="1"/>
  <c r="G3" i="2"/>
  <c r="G18" i="1"/>
  <c r="G21" i="1"/>
  <c r="G14" i="1"/>
  <c r="G22" i="1"/>
  <c r="G17" i="1"/>
  <c r="G24" i="1"/>
  <c r="G20" i="1"/>
  <c r="G19" i="1"/>
  <c r="G16" i="1"/>
  <c r="G15" i="1"/>
  <c r="F25" i="1"/>
  <c r="G25" i="1" s="1"/>
  <c r="F30" i="1"/>
  <c r="G30" i="1" s="1"/>
  <c r="F35" i="1"/>
  <c r="G35" i="1" s="1"/>
  <c r="F27" i="1"/>
  <c r="G27" i="1" s="1"/>
  <c r="F34" i="1"/>
  <c r="G34" i="1" s="1"/>
  <c r="F32" i="1"/>
  <c r="G32" i="1" s="1"/>
  <c r="F28" i="1"/>
  <c r="G28" i="1" s="1"/>
  <c r="F31" i="1"/>
  <c r="G31" i="1" s="1"/>
  <c r="F26" i="1"/>
  <c r="G26" i="1" s="1"/>
  <c r="F29" i="1"/>
  <c r="G29" i="1" s="1"/>
  <c r="F7" i="2"/>
  <c r="G7" i="2" s="1"/>
  <c r="F33" i="1"/>
  <c r="G33" i="1" s="1"/>
  <c r="F23" i="1"/>
  <c r="G23" i="1" s="1"/>
  <c r="G9" i="2" l="1"/>
  <c r="G10" i="2"/>
  <c r="G38" i="1"/>
  <c r="G37" i="1"/>
</calcChain>
</file>

<file path=xl/sharedStrings.xml><?xml version="1.0" encoding="utf-8"?>
<sst xmlns="http://schemas.openxmlformats.org/spreadsheetml/2006/main" count="156" uniqueCount="116">
  <si>
    <t>Parcel #</t>
  </si>
  <si>
    <t>Location</t>
  </si>
  <si>
    <t>City</t>
  </si>
  <si>
    <t>Sale Date</t>
  </si>
  <si>
    <t>Sale Price</t>
  </si>
  <si>
    <t>Land Area</t>
  </si>
  <si>
    <t>Price/SF</t>
  </si>
  <si>
    <t>Lake Orion</t>
  </si>
  <si>
    <t>South Lyon</t>
  </si>
  <si>
    <t>Zoning</t>
  </si>
  <si>
    <t>Proposed Use</t>
  </si>
  <si>
    <t>B-2</t>
  </si>
  <si>
    <t>Auburn Hills</t>
  </si>
  <si>
    <t>Novi</t>
  </si>
  <si>
    <t>Commerce Twp</t>
  </si>
  <si>
    <t>Wixom</t>
  </si>
  <si>
    <t>B-3</t>
  </si>
  <si>
    <t>Oxford</t>
  </si>
  <si>
    <t>C-1</t>
  </si>
  <si>
    <t>B-1</t>
  </si>
  <si>
    <t>Southfield</t>
  </si>
  <si>
    <t>Troy</t>
  </si>
  <si>
    <t>Mean</t>
  </si>
  <si>
    <t>Median</t>
  </si>
  <si>
    <t>Retail</t>
  </si>
  <si>
    <t>Dixie Hwy</t>
  </si>
  <si>
    <t>Waterford</t>
  </si>
  <si>
    <t>M-1</t>
  </si>
  <si>
    <t>White Lake</t>
  </si>
  <si>
    <t>Pontiac</t>
  </si>
  <si>
    <t>OS</t>
  </si>
  <si>
    <t>Office</t>
  </si>
  <si>
    <t>21751 W 9 Mile</t>
  </si>
  <si>
    <t>45833 W 12 Mile</t>
  </si>
  <si>
    <t>OS-T</t>
  </si>
  <si>
    <t>Atlantic Blvd</t>
  </si>
  <si>
    <t>LI</t>
  </si>
  <si>
    <t>Light Industrial</t>
  </si>
  <si>
    <t>S Baldwin</t>
  </si>
  <si>
    <t>Independence Twp</t>
  </si>
  <si>
    <t>C-4</t>
  </si>
  <si>
    <t>Clarkston</t>
  </si>
  <si>
    <t>C-2</t>
  </si>
  <si>
    <t>9720 Dixie Hwy</t>
  </si>
  <si>
    <t>07-14-176-004</t>
  </si>
  <si>
    <t>C-3</t>
  </si>
  <si>
    <t>56000 Grand River</t>
  </si>
  <si>
    <t>New Hudson</t>
  </si>
  <si>
    <t>24948 Lahser</t>
  </si>
  <si>
    <t>1237 S Ortonville Rd</t>
  </si>
  <si>
    <t>Ortonville</t>
  </si>
  <si>
    <t>Southfield Rd</t>
  </si>
  <si>
    <t>24-12-153-019</t>
  </si>
  <si>
    <t>Stephenson Hwy</t>
  </si>
  <si>
    <t>R-C</t>
  </si>
  <si>
    <t>800 Vanguard Dr</t>
  </si>
  <si>
    <t>MUD</t>
  </si>
  <si>
    <t>Wixom Rd</t>
  </si>
  <si>
    <t>22-08-326-023 to 028</t>
  </si>
  <si>
    <t>1 Dixie Hwy</t>
  </si>
  <si>
    <t>Grand River @ Lyon Ctr</t>
  </si>
  <si>
    <t>Commercial/Retail</t>
  </si>
  <si>
    <t>Com PUD</t>
  </si>
  <si>
    <t>Haggerty Rd</t>
  </si>
  <si>
    <t>OR</t>
  </si>
  <si>
    <t>6001 Highland Rd</t>
  </si>
  <si>
    <t>White Lake Twp</t>
  </si>
  <si>
    <t>12-20-251-019</t>
  </si>
  <si>
    <t>Lapeer Rd</t>
  </si>
  <si>
    <t>Loop Rd</t>
  </si>
  <si>
    <t>B2</t>
  </si>
  <si>
    <t>2550 Pontiac Rd</t>
  </si>
  <si>
    <t>T&amp;R</t>
  </si>
  <si>
    <t>14-14-401-003</t>
  </si>
  <si>
    <t>21575 Pontiac Trl</t>
  </si>
  <si>
    <t>800 Sam's Way Dr</t>
  </si>
  <si>
    <t>B3</t>
  </si>
  <si>
    <t>22-08-376-036</t>
  </si>
  <si>
    <t>500 E Walton</t>
  </si>
  <si>
    <t>C3</t>
  </si>
  <si>
    <t>14-32-186-002</t>
  </si>
  <si>
    <t>951 Vanguard Dr</t>
  </si>
  <si>
    <t>LI-1</t>
  </si>
  <si>
    <t>2004 Cass</t>
  </si>
  <si>
    <t>Keego Harbor</t>
  </si>
  <si>
    <t>M-59</t>
  </si>
  <si>
    <t>PBD</t>
  </si>
  <si>
    <t>62 Scripps</t>
  </si>
  <si>
    <t>09-14-300-036</t>
  </si>
  <si>
    <t>26300 Lee Begole Dr</t>
  </si>
  <si>
    <t>22-14-451-023</t>
  </si>
  <si>
    <t xml:space="preserve">Redevelopment </t>
  </si>
  <si>
    <t>11 Mile @ Lee Begole</t>
  </si>
  <si>
    <t>OSC</t>
  </si>
  <si>
    <t>22-14-451-012/017</t>
  </si>
  <si>
    <t>48473 West Rd</t>
  </si>
  <si>
    <t>22-08-100-026</t>
  </si>
  <si>
    <t>7 Sashabaw Rd</t>
  </si>
  <si>
    <t>08-22-327-008</t>
  </si>
  <si>
    <t>Hotel</t>
  </si>
  <si>
    <t>1575 E Hamlin Rd</t>
  </si>
  <si>
    <t>Rochester Hills</t>
  </si>
  <si>
    <t>SW I-75 &amp; Joslyn</t>
  </si>
  <si>
    <t>14-04-153-002</t>
  </si>
  <si>
    <t>15-23-301-018</t>
  </si>
  <si>
    <t>FB-2</t>
  </si>
  <si>
    <t>Rochester Rd</t>
  </si>
  <si>
    <t>NW Haggerty &amp; Pont Trl</t>
  </si>
  <si>
    <t>Auto Dealership</t>
  </si>
  <si>
    <t>17-24-401-046</t>
  </si>
  <si>
    <t>21100 Northwestern</t>
  </si>
  <si>
    <t>24-36-476-031/032</t>
  </si>
  <si>
    <t>Costco Bus Center</t>
  </si>
  <si>
    <t>46914 Magellan Dr</t>
  </si>
  <si>
    <t>4750 Highland Rd</t>
  </si>
  <si>
    <t>13-22-102-012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</si>
</sst>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32DD3-27F4-4815-A6BC-B10A8371D793}">
  <dimension ref="A1:I38"/>
  <sheetViews>
    <sheetView tabSelected="1" workbookViewId="0">
      <selection activeCell="E29" sqref="E29"/>
    </sheetView>
  </sheetViews>
  <sheetFormatPr defaultRowHeight="15" x14ac:dyDescent="0.25"/>
  <cols>
    <col min="1" max="1" width="19.140625" bestFit="1" customWidth="1"/>
    <col min="2" max="2" width="22.5703125" bestFit="1" customWidth="1"/>
    <col min="3" max="3" width="18.28515625" bestFit="1" customWidth="1"/>
    <col min="4" max="4" width="10.7109375" bestFit="1" customWidth="1"/>
    <col min="5" max="5" width="9.5703125" style="3" bestFit="1" customWidth="1"/>
    <col min="6" max="6" width="9.7109375" style="3" bestFit="1" customWidth="1"/>
    <col min="7" max="7" width="8.28515625" style="2" bestFit="1" customWidth="1"/>
    <col min="8" max="8" width="10.140625" bestFit="1" customWidth="1"/>
    <col min="9" max="9" width="20.425781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2" t="s">
        <v>6</v>
      </c>
      <c r="H1" t="s">
        <v>9</v>
      </c>
      <c r="I1" t="s">
        <v>10</v>
      </c>
    </row>
    <row r="3" spans="1:9" x14ac:dyDescent="0.25">
      <c r="B3" t="s">
        <v>83</v>
      </c>
      <c r="C3" t="s">
        <v>84</v>
      </c>
      <c r="D3" s="1">
        <v>45331</v>
      </c>
      <c r="E3" s="3">
        <v>150000</v>
      </c>
      <c r="F3" s="3">
        <v>28314</v>
      </c>
      <c r="G3" s="2">
        <f>+E3/F3</f>
        <v>5.2977325704598428</v>
      </c>
      <c r="H3" t="s">
        <v>18</v>
      </c>
    </row>
    <row r="4" spans="1:9" x14ac:dyDescent="0.25">
      <c r="B4" t="s">
        <v>85</v>
      </c>
      <c r="C4" t="s">
        <v>28</v>
      </c>
      <c r="D4" s="1">
        <v>45317</v>
      </c>
      <c r="E4" s="3">
        <v>900000</v>
      </c>
      <c r="F4" s="3">
        <v>351094</v>
      </c>
      <c r="G4" s="2">
        <f>+E4/F4</f>
        <v>2.5634160652133047</v>
      </c>
      <c r="H4" t="s">
        <v>86</v>
      </c>
    </row>
    <row r="5" spans="1:9" x14ac:dyDescent="0.25">
      <c r="A5" t="s">
        <v>88</v>
      </c>
      <c r="B5" t="s">
        <v>87</v>
      </c>
      <c r="C5" t="s">
        <v>7</v>
      </c>
      <c r="D5" s="1">
        <v>45293</v>
      </c>
      <c r="E5" s="3">
        <v>350000</v>
      </c>
      <c r="F5" s="3">
        <v>43560</v>
      </c>
      <c r="G5" s="2">
        <f>+E5/F5</f>
        <v>8.0348943985307617</v>
      </c>
    </row>
    <row r="6" spans="1:9" x14ac:dyDescent="0.25">
      <c r="A6" t="s">
        <v>90</v>
      </c>
      <c r="B6" t="s">
        <v>89</v>
      </c>
      <c r="C6" t="s">
        <v>13</v>
      </c>
      <c r="D6" s="1">
        <v>45289</v>
      </c>
      <c r="E6" s="3">
        <v>3500000</v>
      </c>
      <c r="F6" s="3">
        <v>267023</v>
      </c>
      <c r="G6" s="2">
        <f>+E6/F6</f>
        <v>13.107485123004386</v>
      </c>
      <c r="I6" t="s">
        <v>91</v>
      </c>
    </row>
    <row r="7" spans="1:9" x14ac:dyDescent="0.25">
      <c r="A7" t="s">
        <v>94</v>
      </c>
      <c r="B7" t="s">
        <v>92</v>
      </c>
      <c r="C7" t="s">
        <v>13</v>
      </c>
      <c r="D7" s="1">
        <v>45289</v>
      </c>
      <c r="E7" s="3">
        <v>3500000</v>
      </c>
      <c r="F7" s="3">
        <v>640332</v>
      </c>
      <c r="G7" s="2">
        <f>+E7/F7</f>
        <v>5.4659145568236474</v>
      </c>
      <c r="H7" t="s">
        <v>93</v>
      </c>
    </row>
    <row r="8" spans="1:9" x14ac:dyDescent="0.25">
      <c r="A8" t="s">
        <v>98</v>
      </c>
      <c r="B8" t="s">
        <v>97</v>
      </c>
      <c r="C8" t="s">
        <v>41</v>
      </c>
      <c r="D8" s="1">
        <v>45280</v>
      </c>
      <c r="E8" s="3">
        <v>950000</v>
      </c>
      <c r="F8" s="3">
        <v>152460</v>
      </c>
      <c r="G8" s="2">
        <f>+E8/F8</f>
        <v>6.2311425947789587</v>
      </c>
      <c r="H8" t="s">
        <v>18</v>
      </c>
      <c r="I8" t="s">
        <v>99</v>
      </c>
    </row>
    <row r="9" spans="1:9" x14ac:dyDescent="0.25">
      <c r="A9" t="s">
        <v>103</v>
      </c>
      <c r="B9" t="s">
        <v>102</v>
      </c>
      <c r="C9" t="s">
        <v>12</v>
      </c>
      <c r="D9" s="1">
        <v>45149</v>
      </c>
      <c r="E9" s="3">
        <v>3300000</v>
      </c>
      <c r="F9" s="3">
        <v>213440</v>
      </c>
      <c r="G9" s="2">
        <f>+E9/F9</f>
        <v>15.461019490254873</v>
      </c>
      <c r="H9" t="s">
        <v>11</v>
      </c>
    </row>
    <row r="10" spans="1:9" x14ac:dyDescent="0.25">
      <c r="A10" t="s">
        <v>104</v>
      </c>
      <c r="B10" t="s">
        <v>106</v>
      </c>
      <c r="C10" t="s">
        <v>101</v>
      </c>
      <c r="D10" s="1">
        <v>45133</v>
      </c>
      <c r="E10" s="3">
        <v>1650000</v>
      </c>
      <c r="F10" s="3">
        <v>160301</v>
      </c>
      <c r="G10" s="2">
        <f>+E10/F10</f>
        <v>10.293136037828834</v>
      </c>
      <c r="H10" t="s">
        <v>105</v>
      </c>
    </row>
    <row r="11" spans="1:9" x14ac:dyDescent="0.25">
      <c r="A11" t="s">
        <v>109</v>
      </c>
      <c r="B11" t="s">
        <v>107</v>
      </c>
      <c r="C11" t="s">
        <v>14</v>
      </c>
      <c r="D11" s="1">
        <v>45092</v>
      </c>
      <c r="E11" s="3">
        <v>2650000</v>
      </c>
      <c r="F11" s="3">
        <v>352836</v>
      </c>
      <c r="G11" s="2">
        <f>+E11/F11</f>
        <v>7.5105714836354567</v>
      </c>
      <c r="H11" t="s">
        <v>16</v>
      </c>
      <c r="I11" t="s">
        <v>108</v>
      </c>
    </row>
    <row r="12" spans="1:9" x14ac:dyDescent="0.25">
      <c r="A12" t="s">
        <v>111</v>
      </c>
      <c r="B12" t="s">
        <v>110</v>
      </c>
      <c r="C12" t="s">
        <v>20</v>
      </c>
      <c r="D12" s="1">
        <v>45064</v>
      </c>
      <c r="E12" s="3">
        <v>6500000</v>
      </c>
      <c r="F12" s="3">
        <v>582833</v>
      </c>
      <c r="G12" s="2">
        <f>+E12/F12</f>
        <v>11.152422735157412</v>
      </c>
      <c r="I12" t="s">
        <v>112</v>
      </c>
    </row>
    <row r="13" spans="1:9" x14ac:dyDescent="0.25">
      <c r="A13" t="s">
        <v>115</v>
      </c>
      <c r="B13" t="s">
        <v>114</v>
      </c>
      <c r="C13" t="s">
        <v>26</v>
      </c>
      <c r="D13" s="1">
        <v>45058</v>
      </c>
      <c r="E13" s="3">
        <v>350000</v>
      </c>
      <c r="F13" s="3">
        <v>47877</v>
      </c>
      <c r="G13" s="2">
        <f>+E13/F13</f>
        <v>7.3103995655533973</v>
      </c>
    </row>
    <row r="14" spans="1:9" x14ac:dyDescent="0.25">
      <c r="B14" t="s">
        <v>74</v>
      </c>
      <c r="C14" t="s">
        <v>8</v>
      </c>
      <c r="D14" s="1">
        <v>44995</v>
      </c>
      <c r="E14" s="3">
        <v>280000</v>
      </c>
      <c r="F14" s="3">
        <v>43560</v>
      </c>
      <c r="G14" s="2">
        <f>+E14/F14</f>
        <v>6.4279155188246095</v>
      </c>
      <c r="H14" t="s">
        <v>70</v>
      </c>
    </row>
    <row r="15" spans="1:9" x14ac:dyDescent="0.25">
      <c r="B15" t="s">
        <v>59</v>
      </c>
      <c r="C15" t="s">
        <v>41</v>
      </c>
      <c r="D15" s="1">
        <v>44991</v>
      </c>
      <c r="E15" s="3">
        <v>250000</v>
      </c>
      <c r="F15" s="3">
        <v>35284</v>
      </c>
      <c r="G15" s="2">
        <f>+E15/F15</f>
        <v>7.0853644711483961</v>
      </c>
      <c r="H15" t="s">
        <v>45</v>
      </c>
    </row>
    <row r="16" spans="1:9" x14ac:dyDescent="0.25">
      <c r="B16" t="s">
        <v>60</v>
      </c>
      <c r="C16" t="s">
        <v>47</v>
      </c>
      <c r="D16" s="1">
        <v>44917</v>
      </c>
      <c r="E16" s="3">
        <v>475000</v>
      </c>
      <c r="F16" s="3">
        <v>57935</v>
      </c>
      <c r="G16" s="2">
        <f>+E16/F16</f>
        <v>8.1988435315439716</v>
      </c>
      <c r="H16" t="s">
        <v>62</v>
      </c>
      <c r="I16" t="s">
        <v>61</v>
      </c>
    </row>
    <row r="17" spans="1:9" x14ac:dyDescent="0.25">
      <c r="B17" t="s">
        <v>69</v>
      </c>
      <c r="C17" t="s">
        <v>14</v>
      </c>
      <c r="D17" s="1">
        <v>44881</v>
      </c>
      <c r="E17" s="3">
        <v>790000</v>
      </c>
      <c r="F17" s="3">
        <v>55321</v>
      </c>
      <c r="G17" s="2">
        <f>+E17/F17</f>
        <v>14.280291390249634</v>
      </c>
      <c r="H17" t="s">
        <v>70</v>
      </c>
    </row>
    <row r="18" spans="1:9" x14ac:dyDescent="0.25">
      <c r="B18" t="s">
        <v>78</v>
      </c>
      <c r="C18" t="s">
        <v>29</v>
      </c>
      <c r="D18" s="1">
        <v>44855</v>
      </c>
      <c r="E18" s="3">
        <v>275000</v>
      </c>
      <c r="F18" s="3">
        <v>43560</v>
      </c>
      <c r="G18" s="2">
        <f>+E18/F18</f>
        <v>6.3131313131313131</v>
      </c>
      <c r="H18" t="s">
        <v>79</v>
      </c>
    </row>
    <row r="19" spans="1:9" x14ac:dyDescent="0.25">
      <c r="B19" t="s">
        <v>63</v>
      </c>
      <c r="C19" t="s">
        <v>14</v>
      </c>
      <c r="D19" s="1">
        <v>44854</v>
      </c>
      <c r="E19" s="3">
        <v>550000</v>
      </c>
      <c r="F19" s="3">
        <v>78408</v>
      </c>
      <c r="G19" s="2">
        <f>+E19/F19</f>
        <v>7.0145903479236811</v>
      </c>
      <c r="H19" t="s">
        <v>64</v>
      </c>
      <c r="I19" t="s">
        <v>31</v>
      </c>
    </row>
    <row r="20" spans="1:9" x14ac:dyDescent="0.25">
      <c r="A20" t="s">
        <v>67</v>
      </c>
      <c r="B20" t="s">
        <v>65</v>
      </c>
      <c r="C20" t="s">
        <v>66</v>
      </c>
      <c r="D20" s="1">
        <v>44851</v>
      </c>
      <c r="E20" s="3">
        <v>350000</v>
      </c>
      <c r="F20" s="3">
        <v>186437</v>
      </c>
      <c r="G20" s="2">
        <f>+E20/F20</f>
        <v>1.8773097614743854</v>
      </c>
      <c r="I20" t="s">
        <v>24</v>
      </c>
    </row>
    <row r="21" spans="1:9" x14ac:dyDescent="0.25">
      <c r="A21" t="s">
        <v>77</v>
      </c>
      <c r="B21" t="s">
        <v>75</v>
      </c>
      <c r="C21" t="s">
        <v>15</v>
      </c>
      <c r="D21" s="1">
        <v>44825</v>
      </c>
      <c r="E21" s="3">
        <v>1900000</v>
      </c>
      <c r="F21" s="3">
        <v>208652</v>
      </c>
      <c r="G21" s="2">
        <f>+E21/F21</f>
        <v>9.1060713532580557</v>
      </c>
      <c r="H21" t="s">
        <v>76</v>
      </c>
    </row>
    <row r="22" spans="1:9" x14ac:dyDescent="0.25">
      <c r="A22" t="s">
        <v>73</v>
      </c>
      <c r="B22" t="s">
        <v>71</v>
      </c>
      <c r="C22" t="s">
        <v>12</v>
      </c>
      <c r="D22" s="1">
        <v>44817</v>
      </c>
      <c r="E22" s="3">
        <v>1350000</v>
      </c>
      <c r="F22" s="3">
        <v>385942</v>
      </c>
      <c r="G22" s="2">
        <f>+E22/F22</f>
        <v>3.4979349228640575</v>
      </c>
      <c r="H22" t="s">
        <v>72</v>
      </c>
    </row>
    <row r="23" spans="1:9" x14ac:dyDescent="0.25">
      <c r="B23" t="s">
        <v>32</v>
      </c>
      <c r="C23" t="s">
        <v>20</v>
      </c>
      <c r="D23" s="1">
        <v>44803</v>
      </c>
      <c r="E23" s="3">
        <v>120000</v>
      </c>
      <c r="F23" s="3">
        <f>0.97*43560</f>
        <v>42253.2</v>
      </c>
      <c r="G23" s="2">
        <f>+E23/F23</f>
        <v>2.8400215841640399</v>
      </c>
      <c r="H23" t="s">
        <v>30</v>
      </c>
      <c r="I23" t="s">
        <v>31</v>
      </c>
    </row>
    <row r="24" spans="1:9" x14ac:dyDescent="0.25">
      <c r="B24" t="s">
        <v>68</v>
      </c>
      <c r="C24" t="s">
        <v>17</v>
      </c>
      <c r="D24" s="1">
        <v>44785</v>
      </c>
      <c r="E24" s="3">
        <v>4000000</v>
      </c>
      <c r="F24" s="3">
        <v>1081856</v>
      </c>
      <c r="G24" s="2">
        <f>+E24/F24</f>
        <v>3.6973497397065782</v>
      </c>
      <c r="H24" t="s">
        <v>42</v>
      </c>
    </row>
    <row r="25" spans="1:9" x14ac:dyDescent="0.25">
      <c r="B25" t="s">
        <v>57</v>
      </c>
      <c r="C25" t="s">
        <v>13</v>
      </c>
      <c r="D25" s="1">
        <v>44784</v>
      </c>
      <c r="E25" s="3">
        <v>2500000</v>
      </c>
      <c r="F25" s="3">
        <f>7*43560</f>
        <v>304920</v>
      </c>
      <c r="G25" s="2">
        <f>+E25/F25</f>
        <v>8.1988718352354724</v>
      </c>
      <c r="H25" t="s">
        <v>11</v>
      </c>
    </row>
    <row r="26" spans="1:9" x14ac:dyDescent="0.25">
      <c r="B26" t="s">
        <v>25</v>
      </c>
      <c r="C26" t="s">
        <v>39</v>
      </c>
      <c r="D26" s="1">
        <v>44761</v>
      </c>
      <c r="E26" s="3">
        <v>1400000</v>
      </c>
      <c r="F26" s="3">
        <f>4.3*43560</f>
        <v>187308</v>
      </c>
      <c r="G26" s="2">
        <f>+E26/F26</f>
        <v>7.4743203707262902</v>
      </c>
      <c r="H26" t="s">
        <v>40</v>
      </c>
    </row>
    <row r="27" spans="1:9" x14ac:dyDescent="0.25">
      <c r="A27" t="s">
        <v>52</v>
      </c>
      <c r="B27" t="s">
        <v>51</v>
      </c>
      <c r="C27" t="s">
        <v>20</v>
      </c>
      <c r="D27" s="1">
        <v>44740</v>
      </c>
      <c r="E27" s="3">
        <v>695000</v>
      </c>
      <c r="F27" s="3">
        <f>0.98*43560</f>
        <v>42688.799999999996</v>
      </c>
      <c r="G27" s="2">
        <f>+E27/F27</f>
        <v>16.280616929967582</v>
      </c>
    </row>
    <row r="28" spans="1:9" x14ac:dyDescent="0.25">
      <c r="B28" t="s">
        <v>46</v>
      </c>
      <c r="C28" t="s">
        <v>47</v>
      </c>
      <c r="D28" s="1">
        <v>44733</v>
      </c>
      <c r="E28" s="3">
        <v>900000</v>
      </c>
      <c r="F28" s="3">
        <f>7*43560</f>
        <v>304920</v>
      </c>
      <c r="G28" s="2">
        <f>+E28/F28</f>
        <v>2.9515938606847696</v>
      </c>
      <c r="I28" t="s">
        <v>24</v>
      </c>
    </row>
    <row r="29" spans="1:9" x14ac:dyDescent="0.25">
      <c r="B29" t="s">
        <v>38</v>
      </c>
      <c r="C29" t="s">
        <v>7</v>
      </c>
      <c r="D29" s="1">
        <v>44725</v>
      </c>
      <c r="E29" s="3">
        <v>425000</v>
      </c>
      <c r="F29" s="3">
        <f>0.4*43560</f>
        <v>17424</v>
      </c>
      <c r="G29" s="2">
        <f>+E29/F29</f>
        <v>24.391643709825527</v>
      </c>
    </row>
    <row r="30" spans="1:9" x14ac:dyDescent="0.25">
      <c r="B30" t="s">
        <v>55</v>
      </c>
      <c r="C30" t="s">
        <v>29</v>
      </c>
      <c r="D30" s="1">
        <v>44708</v>
      </c>
      <c r="E30" s="3">
        <v>1000000</v>
      </c>
      <c r="F30" s="3">
        <f>16*43560</f>
        <v>696960</v>
      </c>
      <c r="G30" s="2">
        <f>+E30/F30</f>
        <v>1.4348025711662076</v>
      </c>
      <c r="H30" t="s">
        <v>56</v>
      </c>
    </row>
    <row r="31" spans="1:9" x14ac:dyDescent="0.25">
      <c r="A31" t="s">
        <v>44</v>
      </c>
      <c r="B31" t="s">
        <v>43</v>
      </c>
      <c r="C31" t="s">
        <v>41</v>
      </c>
      <c r="D31" s="1">
        <v>44706</v>
      </c>
      <c r="E31" s="3">
        <v>1021000</v>
      </c>
      <c r="F31" s="3">
        <f>5.12*43560</f>
        <v>223027.20000000001</v>
      </c>
      <c r="G31" s="2">
        <f>+E31/F31</f>
        <v>4.5779169536271809</v>
      </c>
      <c r="H31" t="s">
        <v>18</v>
      </c>
    </row>
    <row r="32" spans="1:9" x14ac:dyDescent="0.25">
      <c r="B32" t="s">
        <v>48</v>
      </c>
      <c r="C32" t="s">
        <v>20</v>
      </c>
      <c r="D32" s="1">
        <v>44705</v>
      </c>
      <c r="E32" s="3">
        <v>78000</v>
      </c>
      <c r="F32" s="3">
        <f>0.97*43560</f>
        <v>42253.2</v>
      </c>
      <c r="G32" s="2">
        <f>+E32/F32</f>
        <v>1.8460140297066259</v>
      </c>
      <c r="H32" t="s">
        <v>19</v>
      </c>
    </row>
    <row r="33" spans="2:9" x14ac:dyDescent="0.25">
      <c r="B33" t="s">
        <v>33</v>
      </c>
      <c r="C33" t="s">
        <v>13</v>
      </c>
      <c r="D33" s="1">
        <v>44686</v>
      </c>
      <c r="E33" s="3">
        <v>1673750</v>
      </c>
      <c r="F33" s="3">
        <f>10*43560</f>
        <v>435600</v>
      </c>
      <c r="G33" s="2">
        <f>+E33/F33</f>
        <v>3.8424012855831036</v>
      </c>
      <c r="H33" t="s">
        <v>34</v>
      </c>
      <c r="I33" t="s">
        <v>31</v>
      </c>
    </row>
    <row r="34" spans="2:9" x14ac:dyDescent="0.25">
      <c r="B34" t="s">
        <v>49</v>
      </c>
      <c r="C34" t="s">
        <v>50</v>
      </c>
      <c r="D34" s="1">
        <v>44684</v>
      </c>
      <c r="E34" s="3">
        <v>99900</v>
      </c>
      <c r="F34" s="3">
        <f>1.36*43560</f>
        <v>59241.600000000006</v>
      </c>
      <c r="G34" s="2">
        <f>+E34/F34</f>
        <v>1.686315021876519</v>
      </c>
    </row>
    <row r="35" spans="2:9" x14ac:dyDescent="0.25">
      <c r="B35" t="s">
        <v>53</v>
      </c>
      <c r="C35" t="s">
        <v>21</v>
      </c>
      <c r="D35" s="1">
        <v>44683</v>
      </c>
      <c r="E35" s="3">
        <v>950000</v>
      </c>
      <c r="F35" s="3">
        <f>2.5*43560</f>
        <v>108900</v>
      </c>
      <c r="G35" s="2">
        <f>+E35/F35</f>
        <v>8.7235996326905418</v>
      </c>
      <c r="H35" t="s">
        <v>54</v>
      </c>
      <c r="I35" t="s">
        <v>31</v>
      </c>
    </row>
    <row r="37" spans="2:9" x14ac:dyDescent="0.25">
      <c r="F37" s="3" t="s">
        <v>22</v>
      </c>
      <c r="G37" s="2">
        <f>+AVERAGE(G14:G35)</f>
        <v>6.8975872788808408</v>
      </c>
    </row>
    <row r="38" spans="2:9" x14ac:dyDescent="0.25">
      <c r="F38" s="3" t="s">
        <v>23</v>
      </c>
      <c r="G38" s="2">
        <f>+MEDIAN(G14:G35)</f>
        <v>6.3705234159779618</v>
      </c>
    </row>
  </sheetData>
  <sortState xmlns:xlrd2="http://schemas.microsoft.com/office/spreadsheetml/2017/richdata2" ref="A3:I35">
    <sortCondition descending="1" ref="D3:D35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CB0B0-8E84-4886-AC28-9BB17AF30288}">
  <dimension ref="A1:I10"/>
  <sheetViews>
    <sheetView workbookViewId="0">
      <selection activeCell="E7" sqref="E7"/>
    </sheetView>
  </sheetViews>
  <sheetFormatPr defaultRowHeight="15" x14ac:dyDescent="0.25"/>
  <cols>
    <col min="1" max="1" width="21" bestFit="1" customWidth="1"/>
    <col min="2" max="2" width="24.5703125" bestFit="1" customWidth="1"/>
    <col min="3" max="3" width="14.85546875" bestFit="1" customWidth="1"/>
    <col min="4" max="4" width="10.7109375" bestFit="1" customWidth="1"/>
    <col min="5" max="5" width="9.5703125" style="3" bestFit="1" customWidth="1"/>
    <col min="6" max="6" width="9.7109375" style="3" bestFit="1" customWidth="1"/>
    <col min="7" max="7" width="8.28515625" style="2" bestFit="1" customWidth="1"/>
    <col min="8" max="8" width="7" bestFit="1" customWidth="1"/>
    <col min="9" max="9" width="14.28515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s="3" t="s">
        <v>4</v>
      </c>
      <c r="F1" s="3" t="s">
        <v>5</v>
      </c>
      <c r="G1" s="2" t="s">
        <v>6</v>
      </c>
      <c r="H1" t="s">
        <v>9</v>
      </c>
      <c r="I1" t="s">
        <v>10</v>
      </c>
    </row>
    <row r="3" spans="1:9" x14ac:dyDescent="0.25">
      <c r="A3" t="s">
        <v>80</v>
      </c>
      <c r="B3" t="s">
        <v>81</v>
      </c>
      <c r="C3" t="s">
        <v>29</v>
      </c>
      <c r="D3" s="1">
        <v>45338</v>
      </c>
      <c r="E3" s="3">
        <v>1550000</v>
      </c>
      <c r="F3" s="3">
        <v>663419</v>
      </c>
      <c r="G3" s="2">
        <f>+E3/F3</f>
        <v>2.3363816833705395</v>
      </c>
      <c r="H3" t="s">
        <v>82</v>
      </c>
    </row>
    <row r="4" spans="1:9" x14ac:dyDescent="0.25">
      <c r="A4" t="s">
        <v>96</v>
      </c>
      <c r="B4" t="s">
        <v>95</v>
      </c>
      <c r="C4" t="s">
        <v>15</v>
      </c>
      <c r="D4" s="1">
        <v>45281</v>
      </c>
      <c r="E4" s="3">
        <v>445000</v>
      </c>
      <c r="F4" s="3">
        <v>118919</v>
      </c>
      <c r="G4" s="2">
        <f>+E4/F4</f>
        <v>3.7420429031525662</v>
      </c>
      <c r="H4" t="s">
        <v>27</v>
      </c>
    </row>
    <row r="5" spans="1:9" x14ac:dyDescent="0.25">
      <c r="B5" t="s">
        <v>100</v>
      </c>
      <c r="C5" t="s">
        <v>101</v>
      </c>
      <c r="D5" s="1">
        <v>45168</v>
      </c>
      <c r="E5" s="3">
        <v>580000</v>
      </c>
      <c r="F5" s="3">
        <v>101495</v>
      </c>
      <c r="G5" s="2">
        <f>+E5/F5</f>
        <v>5.7145672200601014</v>
      </c>
      <c r="H5" t="s">
        <v>82</v>
      </c>
    </row>
    <row r="6" spans="1:9" x14ac:dyDescent="0.25">
      <c r="B6" t="s">
        <v>113</v>
      </c>
      <c r="C6" t="s">
        <v>15</v>
      </c>
      <c r="D6" s="1">
        <v>45064</v>
      </c>
      <c r="E6" s="3">
        <v>200000</v>
      </c>
      <c r="F6" s="3">
        <v>55452</v>
      </c>
      <c r="G6" s="2">
        <f>+E6/F6</f>
        <v>3.6067229315443989</v>
      </c>
      <c r="H6" t="s">
        <v>82</v>
      </c>
    </row>
    <row r="7" spans="1:9" x14ac:dyDescent="0.25">
      <c r="A7" t="s">
        <v>58</v>
      </c>
      <c r="B7" t="s">
        <v>35</v>
      </c>
      <c r="C7" t="s">
        <v>12</v>
      </c>
      <c r="D7" s="1">
        <v>44833</v>
      </c>
      <c r="E7" s="3">
        <v>1000000</v>
      </c>
      <c r="F7" s="3">
        <f>4.63*43560</f>
        <v>201682.8</v>
      </c>
      <c r="G7" s="2">
        <f>+E7/F7</f>
        <v>4.9582810234685359</v>
      </c>
      <c r="H7" t="s">
        <v>36</v>
      </c>
      <c r="I7" t="s">
        <v>37</v>
      </c>
    </row>
    <row r="9" spans="1:9" x14ac:dyDescent="0.25">
      <c r="F9" s="3" t="s">
        <v>22</v>
      </c>
      <c r="G9" s="2">
        <f>+AVERAGE(G7:G7)</f>
        <v>4.9582810234685359</v>
      </c>
    </row>
    <row r="10" spans="1:9" x14ac:dyDescent="0.25">
      <c r="F10" s="3" t="s">
        <v>23</v>
      </c>
      <c r="G10" s="2">
        <f>+MEDIAN(G7:G7)</f>
        <v>4.9582810234685359</v>
      </c>
    </row>
  </sheetData>
  <sortState xmlns:xlrd2="http://schemas.microsoft.com/office/spreadsheetml/2017/richdata2" ref="A3:I7">
    <sortCondition descending="1" ref="D3: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</vt:lpstr>
      <vt:lpstr>Industrial</vt:lpstr>
    </vt:vector>
  </TitlesOfParts>
  <Company>City of Farmington Hills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Dingman</dc:creator>
  <cp:lastModifiedBy>Matthew Dingman</cp:lastModifiedBy>
  <dcterms:created xsi:type="dcterms:W3CDTF">2020-08-20T17:45:34Z</dcterms:created>
  <dcterms:modified xsi:type="dcterms:W3CDTF">2024-03-25T13:05:23Z</dcterms:modified>
</cp:coreProperties>
</file>