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3 Roll\"/>
    </mc:Choice>
  </mc:AlternateContent>
  <xr:revisionPtr revIDLastSave="0" documentId="13_ncr:1_{AD33683A-ADEA-4374-B755-426301B7A0CD}" xr6:coauthVersionLast="47" xr6:coauthVersionMax="47" xr10:uidLastSave="{00000000-0000-0000-0000-000000000000}"/>
  <bookViews>
    <workbookView xWindow="28680" yWindow="-120" windowWidth="29040" windowHeight="15840" xr2:uid="{CF705CBF-2CEA-4618-9CCE-6473096BFE32}"/>
  </bookViews>
  <sheets>
    <sheet name="Commercial" sheetId="1" r:id="rId1"/>
    <sheet name="Industri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F9" i="2"/>
  <c r="G9" i="2" s="1"/>
  <c r="G21" i="1"/>
  <c r="F21" i="1"/>
  <c r="G20" i="1"/>
  <c r="F20" i="1"/>
  <c r="G19" i="1"/>
  <c r="F19" i="1"/>
  <c r="F18" i="1"/>
  <c r="G18" i="1" s="1"/>
  <c r="G17" i="1"/>
  <c r="F17" i="1"/>
  <c r="F16" i="1"/>
  <c r="G16" i="1" s="1"/>
  <c r="G15" i="1"/>
  <c r="F15" i="1"/>
  <c r="F14" i="1"/>
  <c r="G14" i="1" s="1"/>
  <c r="G8" i="2"/>
  <c r="F8" i="2"/>
  <c r="F7" i="2"/>
  <c r="G7" i="2" s="1"/>
  <c r="G13" i="1"/>
  <c r="F13" i="1"/>
  <c r="F12" i="1"/>
  <c r="G12" i="1" s="1"/>
  <c r="F11" i="1"/>
  <c r="G11" i="1" s="1"/>
  <c r="F10" i="1"/>
  <c r="G10" i="1" s="1"/>
  <c r="F9" i="1"/>
  <c r="G9" i="1" s="1"/>
  <c r="F8" i="1"/>
  <c r="G8" i="1" s="1"/>
  <c r="G7" i="1"/>
  <c r="F7" i="1"/>
  <c r="F6" i="1"/>
  <c r="G6" i="1" s="1"/>
  <c r="F6" i="2"/>
  <c r="G6" i="2" s="1"/>
  <c r="F5" i="2"/>
  <c r="G5" i="2" s="1"/>
  <c r="F4" i="2"/>
  <c r="G4" i="2" s="1"/>
  <c r="F5" i="1"/>
  <c r="G5" i="1" s="1"/>
  <c r="G3" i="2"/>
  <c r="F3" i="2"/>
  <c r="F4" i="1"/>
  <c r="G4" i="1" s="1"/>
  <c r="G3" i="1"/>
  <c r="F3" i="1"/>
  <c r="G35" i="1"/>
  <c r="G34" i="1"/>
  <c r="G33" i="1"/>
  <c r="G32" i="1"/>
  <c r="G31" i="1"/>
  <c r="G30" i="1"/>
  <c r="G29" i="1"/>
  <c r="G28" i="1"/>
  <c r="G27" i="1"/>
  <c r="G13" i="2"/>
  <c r="G12" i="2"/>
  <c r="G26" i="1"/>
  <c r="G25" i="1"/>
  <c r="G11" i="2"/>
  <c r="G10" i="2"/>
  <c r="G24" i="1"/>
  <c r="G41" i="1"/>
  <c r="G40" i="1"/>
  <c r="G39" i="1"/>
  <c r="G38" i="1"/>
  <c r="G37" i="1"/>
  <c r="F36" i="1"/>
  <c r="G36" i="1" s="1"/>
  <c r="G17" i="2" l="1"/>
  <c r="G44" i="1"/>
  <c r="G43" i="1"/>
  <c r="G16" i="2"/>
</calcChain>
</file>

<file path=xl/sharedStrings.xml><?xml version="1.0" encoding="utf-8"?>
<sst xmlns="http://schemas.openxmlformats.org/spreadsheetml/2006/main" count="198" uniqueCount="133">
  <si>
    <t>Parcel #</t>
  </si>
  <si>
    <t>Location</t>
  </si>
  <si>
    <t>City</t>
  </si>
  <si>
    <t>Sale Date</t>
  </si>
  <si>
    <t>Sale Price</t>
  </si>
  <si>
    <t>Land Area</t>
  </si>
  <si>
    <t>Price/SF</t>
  </si>
  <si>
    <t>721 Brown Rd</t>
  </si>
  <si>
    <t>Lake Orion</t>
  </si>
  <si>
    <t>09-33-351-034</t>
  </si>
  <si>
    <t>24133 Napier Rd</t>
  </si>
  <si>
    <t>South Lyon</t>
  </si>
  <si>
    <t>24-20-201-007</t>
  </si>
  <si>
    <t>Pontiac Trl &amp; 8 Mile</t>
  </si>
  <si>
    <t>B-2/RM-2</t>
  </si>
  <si>
    <t>21-31-400-034</t>
  </si>
  <si>
    <t>Senior Apts</t>
  </si>
  <si>
    <t>Zoning</t>
  </si>
  <si>
    <t>Proposed Use</t>
  </si>
  <si>
    <t>10 Mile &amp; Milford Rd</t>
  </si>
  <si>
    <t>B-2</t>
  </si>
  <si>
    <t>5899 W Maple Rd</t>
  </si>
  <si>
    <t>West Bloomfield</t>
  </si>
  <si>
    <t>Office, Multi, Medical</t>
  </si>
  <si>
    <t>18-34-200-249</t>
  </si>
  <si>
    <t>3355 Five Points Dr</t>
  </si>
  <si>
    <t>Auburn Hills</t>
  </si>
  <si>
    <t>14-13-126-008</t>
  </si>
  <si>
    <t>Novi</t>
  </si>
  <si>
    <t>Highland</t>
  </si>
  <si>
    <t>IV</t>
  </si>
  <si>
    <t>Commerce Twp</t>
  </si>
  <si>
    <t>Wixom</t>
  </si>
  <si>
    <t>Orion Twp</t>
  </si>
  <si>
    <t>B-3</t>
  </si>
  <si>
    <t>NCC</t>
  </si>
  <si>
    <t>Oxford</t>
  </si>
  <si>
    <t>C-1</t>
  </si>
  <si>
    <t>B-1</t>
  </si>
  <si>
    <t>Southfield</t>
  </si>
  <si>
    <t>Troy</t>
  </si>
  <si>
    <t>Industrial</t>
  </si>
  <si>
    <t>Mean</t>
  </si>
  <si>
    <t>Median</t>
  </si>
  <si>
    <t>20-13-478-019/020</t>
  </si>
  <si>
    <t>39155 Dequindre</t>
  </si>
  <si>
    <t>R-1C</t>
  </si>
  <si>
    <t>Retail</t>
  </si>
  <si>
    <t>13-13-255-003/006</t>
  </si>
  <si>
    <t>Dixie Hwy</t>
  </si>
  <si>
    <t>Waterford</t>
  </si>
  <si>
    <t>M-1</t>
  </si>
  <si>
    <t>L-1</t>
  </si>
  <si>
    <t>Giddings Rd</t>
  </si>
  <si>
    <t>Ormond &amp; M-59</t>
  </si>
  <si>
    <t>White Lake</t>
  </si>
  <si>
    <t>13400 W 8 Mile</t>
  </si>
  <si>
    <t>Oak Park</t>
  </si>
  <si>
    <t>B1</t>
  </si>
  <si>
    <t>25-32-351-016</t>
  </si>
  <si>
    <t>13-13-401-031</t>
  </si>
  <si>
    <t>1650 N Telegraph</t>
  </si>
  <si>
    <t>HT-2</t>
  </si>
  <si>
    <t>2872 N Pontiac Trl</t>
  </si>
  <si>
    <t>TLM</t>
  </si>
  <si>
    <t>17-25-226-052</t>
  </si>
  <si>
    <t>2112 E Long Lake</t>
  </si>
  <si>
    <t>Apartments</t>
  </si>
  <si>
    <t>20-13-100-012</t>
  </si>
  <si>
    <t>845 South Blvd</t>
  </si>
  <si>
    <t>Pontiac</t>
  </si>
  <si>
    <t>29180-29290 S Wixom Rd</t>
  </si>
  <si>
    <t>29250-29290 S Wixom Rd</t>
  </si>
  <si>
    <t>15840 W 12 Mile</t>
  </si>
  <si>
    <t>OS</t>
  </si>
  <si>
    <t>Office</t>
  </si>
  <si>
    <t>4727 Dixie Hwy</t>
  </si>
  <si>
    <t>14 Mile &amp; Novi Rd</t>
  </si>
  <si>
    <t>1070 W Wattles</t>
  </si>
  <si>
    <t>R-1B</t>
  </si>
  <si>
    <t>20-17-476-016</t>
  </si>
  <si>
    <t>Anthony Dr &amp; West Rd</t>
  </si>
  <si>
    <t>II</t>
  </si>
  <si>
    <t>22-05-476-020</t>
  </si>
  <si>
    <t>21751 W 9 Mile</t>
  </si>
  <si>
    <t>45833 W 12 Mile</t>
  </si>
  <si>
    <t>OS-T</t>
  </si>
  <si>
    <t>Atlantic Blvd</t>
  </si>
  <si>
    <t>LI</t>
  </si>
  <si>
    <t>Light Industrial</t>
  </si>
  <si>
    <t>S Baldwin</t>
  </si>
  <si>
    <t>50853 Century Ct</t>
  </si>
  <si>
    <t>Childs Lake Rd</t>
  </si>
  <si>
    <t>Milford</t>
  </si>
  <si>
    <t>M2</t>
  </si>
  <si>
    <t>Claranton &amp; Ladd</t>
  </si>
  <si>
    <t>Independence Twp</t>
  </si>
  <si>
    <t>C-4</t>
  </si>
  <si>
    <t>9331 Dixie Hwy</t>
  </si>
  <si>
    <t>Clarkston</t>
  </si>
  <si>
    <t>C-2</t>
  </si>
  <si>
    <t>9720 Dixie Hwy</t>
  </si>
  <si>
    <t>07-14-176-004</t>
  </si>
  <si>
    <t>5844 Dixie Hwy</t>
  </si>
  <si>
    <t>C-3</t>
  </si>
  <si>
    <t>26011 Evergreen</t>
  </si>
  <si>
    <t>24-22-277-005</t>
  </si>
  <si>
    <t>40575 Grand River</t>
  </si>
  <si>
    <t>22-24-326-014</t>
  </si>
  <si>
    <t>56000 Grand River</t>
  </si>
  <si>
    <t>New Hudson</t>
  </si>
  <si>
    <t>Grange Hall</t>
  </si>
  <si>
    <t>Holly</t>
  </si>
  <si>
    <t>Highland Rd</t>
  </si>
  <si>
    <t>Hudson Rd</t>
  </si>
  <si>
    <t>24948 Lahser</t>
  </si>
  <si>
    <t>2747 Lapeer Rd</t>
  </si>
  <si>
    <t>14-11-326-005</t>
  </si>
  <si>
    <t>2000-2364 Metamora Rd</t>
  </si>
  <si>
    <t>1237 S Ortonville Rd</t>
  </si>
  <si>
    <t>Ortonville</t>
  </si>
  <si>
    <t>7093 Sashabaw Rd</t>
  </si>
  <si>
    <t>OS-2</t>
  </si>
  <si>
    <t>Scott Lake Rd</t>
  </si>
  <si>
    <t>O-1</t>
  </si>
  <si>
    <t>Southfield Rd</t>
  </si>
  <si>
    <t>24-12-153-019</t>
  </si>
  <si>
    <t>Stephenson Hwy</t>
  </si>
  <si>
    <t>R-C</t>
  </si>
  <si>
    <t>1400 N Industrial</t>
  </si>
  <si>
    <t>800 Vanguard Dr</t>
  </si>
  <si>
    <t>MUD</t>
  </si>
  <si>
    <t>Wixom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</si>
</sst>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2DD3-27F4-4815-A6BC-B10A8371D793}">
  <dimension ref="A1:I44"/>
  <sheetViews>
    <sheetView tabSelected="1" workbookViewId="0">
      <selection activeCell="A25" sqref="A25"/>
    </sheetView>
  </sheetViews>
  <sheetFormatPr defaultRowHeight="15" x14ac:dyDescent="0.25"/>
  <cols>
    <col min="1" max="1" width="17.7109375" bestFit="1" customWidth="1"/>
    <col min="2" max="2" width="22.5703125" bestFit="1" customWidth="1"/>
    <col min="3" max="3" width="18.28515625" bestFit="1" customWidth="1"/>
    <col min="4" max="4" width="10.7109375" bestFit="1" customWidth="1"/>
    <col min="5" max="5" width="9.5703125" style="3" bestFit="1" customWidth="1"/>
    <col min="6" max="6" width="9.7109375" style="3" bestFit="1" customWidth="1"/>
    <col min="7" max="7" width="8.28515625" style="2" bestFit="1" customWidth="1"/>
    <col min="8" max="8" width="10.140625" bestFit="1" customWidth="1"/>
    <col min="9" max="9" width="20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2" t="s">
        <v>6</v>
      </c>
      <c r="H1" t="s">
        <v>17</v>
      </c>
      <c r="I1" t="s">
        <v>18</v>
      </c>
    </row>
    <row r="3" spans="1:9" x14ac:dyDescent="0.25">
      <c r="B3" t="s">
        <v>84</v>
      </c>
      <c r="C3" t="s">
        <v>39</v>
      </c>
      <c r="D3" s="1">
        <v>44803</v>
      </c>
      <c r="E3" s="3">
        <v>120000</v>
      </c>
      <c r="F3" s="3">
        <f>0.97*43560</f>
        <v>42253.2</v>
      </c>
      <c r="G3" s="2">
        <f>+E3/F3</f>
        <v>2.8400215841640399</v>
      </c>
      <c r="H3" t="s">
        <v>74</v>
      </c>
      <c r="I3" t="s">
        <v>75</v>
      </c>
    </row>
    <row r="4" spans="1:9" x14ac:dyDescent="0.25">
      <c r="B4" t="s">
        <v>85</v>
      </c>
      <c r="C4" t="s">
        <v>28</v>
      </c>
      <c r="D4" s="1">
        <v>44686</v>
      </c>
      <c r="E4" s="3">
        <v>1673750</v>
      </c>
      <c r="F4" s="3">
        <f>10*43560</f>
        <v>435600</v>
      </c>
      <c r="G4" s="2">
        <f>+E4/F4</f>
        <v>3.8424012855831036</v>
      </c>
      <c r="H4" t="s">
        <v>86</v>
      </c>
      <c r="I4" t="s">
        <v>75</v>
      </c>
    </row>
    <row r="5" spans="1:9" x14ac:dyDescent="0.25">
      <c r="B5" t="s">
        <v>90</v>
      </c>
      <c r="C5" t="s">
        <v>8</v>
      </c>
      <c r="D5" s="1">
        <v>44725</v>
      </c>
      <c r="E5" s="3">
        <v>425000</v>
      </c>
      <c r="F5" s="3">
        <f>0.4*43560</f>
        <v>17424</v>
      </c>
      <c r="G5" s="2">
        <f>+E5/F5</f>
        <v>24.391643709825527</v>
      </c>
    </row>
    <row r="6" spans="1:9" x14ac:dyDescent="0.25">
      <c r="B6" t="s">
        <v>49</v>
      </c>
      <c r="C6" t="s">
        <v>96</v>
      </c>
      <c r="D6" s="1">
        <v>44761</v>
      </c>
      <c r="E6" s="3">
        <v>1400000</v>
      </c>
      <c r="F6" s="3">
        <f>4.3*43560</f>
        <v>187308</v>
      </c>
      <c r="G6" s="2">
        <f>+E6/F6</f>
        <v>7.4743203707262902</v>
      </c>
      <c r="H6" t="s">
        <v>97</v>
      </c>
    </row>
    <row r="7" spans="1:9" x14ac:dyDescent="0.25">
      <c r="B7" t="s">
        <v>98</v>
      </c>
      <c r="C7" t="s">
        <v>99</v>
      </c>
      <c r="D7" s="1">
        <v>44580</v>
      </c>
      <c r="E7" s="3">
        <v>2100000</v>
      </c>
      <c r="F7" s="3">
        <f>15.76*43560</f>
        <v>686505.6</v>
      </c>
      <c r="G7" s="2">
        <f>+E7/F7</f>
        <v>3.0589699486792243</v>
      </c>
      <c r="H7" t="s">
        <v>100</v>
      </c>
      <c r="I7" t="s">
        <v>47</v>
      </c>
    </row>
    <row r="8" spans="1:9" x14ac:dyDescent="0.25">
      <c r="A8" t="s">
        <v>102</v>
      </c>
      <c r="B8" t="s">
        <v>101</v>
      </c>
      <c r="C8" t="s">
        <v>99</v>
      </c>
      <c r="D8" s="1">
        <v>44706</v>
      </c>
      <c r="E8" s="3">
        <v>1021000</v>
      </c>
      <c r="F8" s="3">
        <f>5.12*43560</f>
        <v>223027.20000000001</v>
      </c>
      <c r="G8" s="2">
        <f>+E8/F8</f>
        <v>4.5779169536271809</v>
      </c>
      <c r="H8" t="s">
        <v>37</v>
      </c>
    </row>
    <row r="9" spans="1:9" x14ac:dyDescent="0.25">
      <c r="B9" t="s">
        <v>103</v>
      </c>
      <c r="C9" t="s">
        <v>99</v>
      </c>
      <c r="D9" s="1">
        <v>44564</v>
      </c>
      <c r="E9" s="3">
        <v>99900</v>
      </c>
      <c r="F9" s="3">
        <f>0.14*43560</f>
        <v>6098.4000000000005</v>
      </c>
      <c r="G9" s="2">
        <f>+E9/F9</f>
        <v>16.381345926800471</v>
      </c>
      <c r="H9" t="s">
        <v>104</v>
      </c>
    </row>
    <row r="10" spans="1:9" x14ac:dyDescent="0.25">
      <c r="A10" t="s">
        <v>106</v>
      </c>
      <c r="B10" t="s">
        <v>105</v>
      </c>
      <c r="C10" t="s">
        <v>39</v>
      </c>
      <c r="D10" s="1">
        <v>44601</v>
      </c>
      <c r="E10" s="3">
        <v>2500000</v>
      </c>
      <c r="F10" s="3">
        <f>8.96*43560</f>
        <v>390297.60000000003</v>
      </c>
      <c r="G10" s="2">
        <f>+E10/F10</f>
        <v>6.4053686212777112</v>
      </c>
      <c r="I10" t="s">
        <v>47</v>
      </c>
    </row>
    <row r="11" spans="1:9" x14ac:dyDescent="0.25">
      <c r="A11" t="s">
        <v>108</v>
      </c>
      <c r="B11" t="s">
        <v>107</v>
      </c>
      <c r="C11" t="s">
        <v>28</v>
      </c>
      <c r="D11" s="1">
        <v>44597</v>
      </c>
      <c r="E11" s="3">
        <v>1400000</v>
      </c>
      <c r="F11" s="3">
        <f>4.88*43560</f>
        <v>212572.79999999999</v>
      </c>
      <c r="G11" s="2">
        <f>+E11/F11</f>
        <v>6.5859790151891495</v>
      </c>
      <c r="H11" t="s">
        <v>35</v>
      </c>
    </row>
    <row r="12" spans="1:9" x14ac:dyDescent="0.25">
      <c r="B12" t="s">
        <v>109</v>
      </c>
      <c r="C12" t="s">
        <v>110</v>
      </c>
      <c r="D12" s="1">
        <v>44733</v>
      </c>
      <c r="E12" s="3">
        <v>900000</v>
      </c>
      <c r="F12" s="3">
        <f>7*43560</f>
        <v>304920</v>
      </c>
      <c r="G12" s="2">
        <f>+E12/F12</f>
        <v>2.9515938606847696</v>
      </c>
      <c r="I12" t="s">
        <v>47</v>
      </c>
    </row>
    <row r="13" spans="1:9" x14ac:dyDescent="0.25">
      <c r="B13" t="s">
        <v>111</v>
      </c>
      <c r="C13" t="s">
        <v>112</v>
      </c>
      <c r="D13" s="1">
        <v>44623</v>
      </c>
      <c r="E13" s="3">
        <v>265000</v>
      </c>
      <c r="F13" s="3">
        <f>1.05*43560</f>
        <v>45738</v>
      </c>
      <c r="G13" s="2">
        <f>+E13/F13</f>
        <v>5.7938694302330669</v>
      </c>
      <c r="H13" t="s">
        <v>100</v>
      </c>
    </row>
    <row r="14" spans="1:9" x14ac:dyDescent="0.25">
      <c r="B14" t="s">
        <v>115</v>
      </c>
      <c r="C14" t="s">
        <v>39</v>
      </c>
      <c r="D14" s="1">
        <v>44705</v>
      </c>
      <c r="E14" s="3">
        <v>78000</v>
      </c>
      <c r="F14" s="3">
        <f>0.97*43560</f>
        <v>42253.2</v>
      </c>
      <c r="G14" s="2">
        <f>+E14/F14</f>
        <v>1.8460140297066259</v>
      </c>
      <c r="H14" t="s">
        <v>38</v>
      </c>
    </row>
    <row r="15" spans="1:9" x14ac:dyDescent="0.25">
      <c r="A15" t="s">
        <v>117</v>
      </c>
      <c r="B15" t="s">
        <v>116</v>
      </c>
      <c r="C15" t="s">
        <v>26</v>
      </c>
      <c r="D15" s="1">
        <v>44575</v>
      </c>
      <c r="E15" s="3">
        <v>900000</v>
      </c>
      <c r="F15" s="3">
        <f>7.59*43560</f>
        <v>330620.39999999997</v>
      </c>
      <c r="G15" s="2">
        <f>+E15/F15</f>
        <v>2.7221550757303543</v>
      </c>
    </row>
    <row r="16" spans="1:9" x14ac:dyDescent="0.25">
      <c r="B16" t="s">
        <v>118</v>
      </c>
      <c r="C16" t="s">
        <v>36</v>
      </c>
      <c r="D16" s="1">
        <v>44565</v>
      </c>
      <c r="E16" s="3">
        <v>305000</v>
      </c>
      <c r="F16" s="3">
        <f>2.28*43560</f>
        <v>99316.799999999988</v>
      </c>
      <c r="G16" s="2">
        <f>+E16/F16</f>
        <v>3.0709809417943394</v>
      </c>
      <c r="H16" t="s">
        <v>100</v>
      </c>
    </row>
    <row r="17" spans="1:9" x14ac:dyDescent="0.25">
      <c r="B17" t="s">
        <v>119</v>
      </c>
      <c r="C17" t="s">
        <v>120</v>
      </c>
      <c r="D17" s="1">
        <v>44684</v>
      </c>
      <c r="E17" s="3">
        <v>99900</v>
      </c>
      <c r="F17" s="3">
        <f>1.36*43560</f>
        <v>59241.600000000006</v>
      </c>
      <c r="G17" s="2">
        <f>+E17/F17</f>
        <v>1.686315021876519</v>
      </c>
    </row>
    <row r="18" spans="1:9" x14ac:dyDescent="0.25">
      <c r="B18" t="s">
        <v>121</v>
      </c>
      <c r="C18" t="s">
        <v>99</v>
      </c>
      <c r="D18" s="1">
        <v>44589</v>
      </c>
      <c r="E18" s="3">
        <v>275000</v>
      </c>
      <c r="F18" s="3">
        <f>2.73*43560</f>
        <v>118918.8</v>
      </c>
      <c r="G18" s="2">
        <f>+E18/F18</f>
        <v>2.3125023125023123</v>
      </c>
      <c r="H18" t="s">
        <v>122</v>
      </c>
    </row>
    <row r="19" spans="1:9" x14ac:dyDescent="0.25">
      <c r="B19" t="s">
        <v>123</v>
      </c>
      <c r="C19" t="s">
        <v>50</v>
      </c>
      <c r="D19" s="1">
        <v>44637</v>
      </c>
      <c r="E19" s="3">
        <v>30000</v>
      </c>
      <c r="F19" s="3">
        <f>0.59*43560</f>
        <v>25700.399999999998</v>
      </c>
      <c r="G19" s="2">
        <f>+E19/F19</f>
        <v>1.167297007050474</v>
      </c>
      <c r="H19" t="s">
        <v>124</v>
      </c>
      <c r="I19" t="s">
        <v>75</v>
      </c>
    </row>
    <row r="20" spans="1:9" x14ac:dyDescent="0.25">
      <c r="A20" t="s">
        <v>126</v>
      </c>
      <c r="B20" t="s">
        <v>125</v>
      </c>
      <c r="C20" t="s">
        <v>39</v>
      </c>
      <c r="D20" s="1">
        <v>44740</v>
      </c>
      <c r="E20" s="3">
        <v>695000</v>
      </c>
      <c r="F20" s="3">
        <f>0.98*43560</f>
        <v>42688.799999999996</v>
      </c>
      <c r="G20" s="2">
        <f>+E20/F20</f>
        <v>16.280616929967582</v>
      </c>
    </row>
    <row r="21" spans="1:9" x14ac:dyDescent="0.25">
      <c r="B21" t="s">
        <v>127</v>
      </c>
      <c r="C21" t="s">
        <v>40</v>
      </c>
      <c r="D21" s="1">
        <v>44683</v>
      </c>
      <c r="E21" s="3">
        <v>950000</v>
      </c>
      <c r="F21" s="3">
        <f>2.5*43560</f>
        <v>108900</v>
      </c>
      <c r="G21" s="2">
        <f>+E21/F21</f>
        <v>8.7235996326905418</v>
      </c>
      <c r="H21" t="s">
        <v>128</v>
      </c>
      <c r="I21" t="s">
        <v>75</v>
      </c>
    </row>
    <row r="22" spans="1:9" x14ac:dyDescent="0.25">
      <c r="B22" t="s">
        <v>130</v>
      </c>
      <c r="C22" t="s">
        <v>70</v>
      </c>
      <c r="D22" s="1">
        <v>44708</v>
      </c>
      <c r="E22" s="3">
        <v>1000000</v>
      </c>
      <c r="F22" s="3">
        <f>16*43560</f>
        <v>696960</v>
      </c>
      <c r="G22" s="2">
        <f>+E22/F22</f>
        <v>1.4348025711662076</v>
      </c>
      <c r="H22" t="s">
        <v>131</v>
      </c>
    </row>
    <row r="23" spans="1:9" x14ac:dyDescent="0.25">
      <c r="B23" t="s">
        <v>132</v>
      </c>
      <c r="C23" t="s">
        <v>28</v>
      </c>
      <c r="D23" s="1">
        <v>44784</v>
      </c>
      <c r="E23" s="3">
        <v>2500000</v>
      </c>
      <c r="F23" s="3">
        <f>7*43560</f>
        <v>304920</v>
      </c>
      <c r="G23" s="2">
        <f>+E23/F23</f>
        <v>8.1988718352354724</v>
      </c>
      <c r="H23" t="s">
        <v>20</v>
      </c>
    </row>
    <row r="24" spans="1:9" x14ac:dyDescent="0.25">
      <c r="A24" t="s">
        <v>44</v>
      </c>
      <c r="B24" t="s">
        <v>45</v>
      </c>
      <c r="C24" t="s">
        <v>40</v>
      </c>
      <c r="D24" s="1">
        <v>44476</v>
      </c>
      <c r="E24" s="3">
        <v>1800000</v>
      </c>
      <c r="F24" s="3">
        <v>243065</v>
      </c>
      <c r="G24" s="2">
        <f t="shared" ref="G24:G35" si="0">+E24/F24</f>
        <v>7.4054265319976142</v>
      </c>
      <c r="H24" t="s">
        <v>46</v>
      </c>
      <c r="I24" t="s">
        <v>47</v>
      </c>
    </row>
    <row r="25" spans="1:9" x14ac:dyDescent="0.25">
      <c r="B25" t="s">
        <v>54</v>
      </c>
      <c r="C25" t="s">
        <v>55</v>
      </c>
      <c r="D25" s="1">
        <v>44452</v>
      </c>
      <c r="E25" s="3">
        <v>275000</v>
      </c>
      <c r="F25" s="3">
        <v>86249</v>
      </c>
      <c r="G25" s="2">
        <f t="shared" si="0"/>
        <v>3.1884427645537921</v>
      </c>
      <c r="I25" t="s">
        <v>47</v>
      </c>
    </row>
    <row r="26" spans="1:9" x14ac:dyDescent="0.25">
      <c r="A26" t="s">
        <v>59</v>
      </c>
      <c r="B26" t="s">
        <v>56</v>
      </c>
      <c r="C26" t="s">
        <v>57</v>
      </c>
      <c r="D26" s="1">
        <v>44449</v>
      </c>
      <c r="E26" s="3">
        <v>650000</v>
      </c>
      <c r="F26" s="3">
        <v>52272</v>
      </c>
      <c r="G26" s="2">
        <f t="shared" si="0"/>
        <v>12.434955616773799</v>
      </c>
      <c r="H26" t="s">
        <v>58</v>
      </c>
    </row>
    <row r="27" spans="1:9" x14ac:dyDescent="0.25">
      <c r="A27" t="s">
        <v>68</v>
      </c>
      <c r="B27" t="s">
        <v>66</v>
      </c>
      <c r="C27" t="s">
        <v>40</v>
      </c>
      <c r="D27" s="1">
        <v>44397</v>
      </c>
      <c r="E27" s="3">
        <v>1100000</v>
      </c>
      <c r="F27" s="3">
        <v>276606</v>
      </c>
      <c r="G27" s="2">
        <f t="shared" si="0"/>
        <v>3.9767756303189374</v>
      </c>
      <c r="H27" t="s">
        <v>46</v>
      </c>
      <c r="I27" t="s">
        <v>67</v>
      </c>
    </row>
    <row r="28" spans="1:9" x14ac:dyDescent="0.25">
      <c r="B28" t="s">
        <v>69</v>
      </c>
      <c r="C28" t="s">
        <v>70</v>
      </c>
      <c r="D28" s="1">
        <v>44356</v>
      </c>
      <c r="E28" s="3">
        <v>315000</v>
      </c>
      <c r="F28" s="3">
        <v>47916</v>
      </c>
      <c r="G28" s="2">
        <f t="shared" si="0"/>
        <v>6.5740045078888052</v>
      </c>
    </row>
    <row r="29" spans="1:9" x14ac:dyDescent="0.25">
      <c r="B29" t="s">
        <v>71</v>
      </c>
      <c r="C29" t="s">
        <v>32</v>
      </c>
      <c r="D29" s="1">
        <v>44335</v>
      </c>
      <c r="E29" s="3">
        <v>1013699</v>
      </c>
      <c r="F29" s="3">
        <v>161172</v>
      </c>
      <c r="G29" s="2">
        <f t="shared" si="0"/>
        <v>6.2895478122750852</v>
      </c>
      <c r="H29" t="s">
        <v>34</v>
      </c>
    </row>
    <row r="30" spans="1:9" x14ac:dyDescent="0.25">
      <c r="B30" t="s">
        <v>72</v>
      </c>
      <c r="C30" t="s">
        <v>32</v>
      </c>
      <c r="D30" s="1">
        <v>44335</v>
      </c>
      <c r="E30" s="3">
        <v>986301</v>
      </c>
      <c r="F30" s="3">
        <v>156816</v>
      </c>
      <c r="G30" s="2">
        <f t="shared" si="0"/>
        <v>6.2895431588613411</v>
      </c>
      <c r="H30" t="s">
        <v>34</v>
      </c>
    </row>
    <row r="31" spans="1:9" x14ac:dyDescent="0.25">
      <c r="B31" t="s">
        <v>73</v>
      </c>
      <c r="C31" t="s">
        <v>39</v>
      </c>
      <c r="D31" s="1">
        <v>44331</v>
      </c>
      <c r="E31" s="3">
        <v>345000</v>
      </c>
      <c r="F31" s="3">
        <v>25700</v>
      </c>
      <c r="G31" s="2">
        <f t="shared" si="0"/>
        <v>13.424124513618677</v>
      </c>
      <c r="H31" t="s">
        <v>74</v>
      </c>
      <c r="I31" t="s">
        <v>75</v>
      </c>
    </row>
    <row r="32" spans="1:9" x14ac:dyDescent="0.25">
      <c r="B32" t="s">
        <v>76</v>
      </c>
      <c r="C32" t="s">
        <v>50</v>
      </c>
      <c r="D32" s="1">
        <v>44305</v>
      </c>
      <c r="E32" s="3">
        <v>349900</v>
      </c>
      <c r="F32" s="3">
        <v>31799</v>
      </c>
      <c r="G32" s="2">
        <f t="shared" si="0"/>
        <v>11.003490675807415</v>
      </c>
      <c r="H32" t="s">
        <v>51</v>
      </c>
    </row>
    <row r="33" spans="1:9" x14ac:dyDescent="0.25">
      <c r="B33" t="s">
        <v>77</v>
      </c>
      <c r="C33" t="s">
        <v>28</v>
      </c>
      <c r="D33" s="1">
        <v>44293</v>
      </c>
      <c r="E33" s="3">
        <v>149900</v>
      </c>
      <c r="F33" s="3">
        <v>21780</v>
      </c>
      <c r="G33" s="2">
        <f t="shared" si="0"/>
        <v>6.8824609733700646</v>
      </c>
      <c r="H33" t="s">
        <v>38</v>
      </c>
      <c r="I33" t="s">
        <v>47</v>
      </c>
    </row>
    <row r="34" spans="1:9" x14ac:dyDescent="0.25">
      <c r="A34" t="s">
        <v>80</v>
      </c>
      <c r="B34" t="s">
        <v>78</v>
      </c>
      <c r="C34" t="s">
        <v>40</v>
      </c>
      <c r="D34" s="1">
        <v>44221</v>
      </c>
      <c r="E34" s="3">
        <v>1100000</v>
      </c>
      <c r="F34" s="3">
        <v>112820</v>
      </c>
      <c r="G34" s="2">
        <f t="shared" si="0"/>
        <v>9.7500443183832655</v>
      </c>
      <c r="H34" t="s">
        <v>79</v>
      </c>
      <c r="I34" t="s">
        <v>47</v>
      </c>
    </row>
    <row r="35" spans="1:9" x14ac:dyDescent="0.25">
      <c r="A35" t="s">
        <v>83</v>
      </c>
      <c r="B35" t="s">
        <v>81</v>
      </c>
      <c r="C35" t="s">
        <v>32</v>
      </c>
      <c r="D35" s="1">
        <v>44202</v>
      </c>
      <c r="E35" s="3">
        <v>1319500</v>
      </c>
      <c r="F35" s="3">
        <v>261360</v>
      </c>
      <c r="G35" s="2">
        <f t="shared" si="0"/>
        <v>5.048591980410162</v>
      </c>
      <c r="H35" t="s">
        <v>82</v>
      </c>
    </row>
    <row r="36" spans="1:9" x14ac:dyDescent="0.25">
      <c r="A36" t="s">
        <v>9</v>
      </c>
      <c r="B36" t="s">
        <v>7</v>
      </c>
      <c r="C36" t="s">
        <v>8</v>
      </c>
      <c r="D36" s="1">
        <v>44032</v>
      </c>
      <c r="E36" s="3">
        <v>1350000</v>
      </c>
      <c r="F36" s="3">
        <f>5.8*43560</f>
        <v>252648</v>
      </c>
      <c r="G36" s="2">
        <f t="shared" ref="G36:G41" si="1">+E36/F36</f>
        <v>5.3434026788258766</v>
      </c>
    </row>
    <row r="37" spans="1:9" x14ac:dyDescent="0.25">
      <c r="A37" t="s">
        <v>12</v>
      </c>
      <c r="B37" t="s">
        <v>10</v>
      </c>
      <c r="C37" t="s">
        <v>11</v>
      </c>
      <c r="D37" s="1">
        <v>43937</v>
      </c>
      <c r="E37" s="3">
        <v>525000</v>
      </c>
      <c r="F37" s="3">
        <v>217800</v>
      </c>
      <c r="G37" s="2">
        <f t="shared" si="1"/>
        <v>2.4104683195592287</v>
      </c>
    </row>
    <row r="38" spans="1:9" x14ac:dyDescent="0.25">
      <c r="A38" t="s">
        <v>15</v>
      </c>
      <c r="B38" t="s">
        <v>13</v>
      </c>
      <c r="C38" t="s">
        <v>11</v>
      </c>
      <c r="D38" s="1">
        <v>43917</v>
      </c>
      <c r="E38" s="3">
        <v>1750000</v>
      </c>
      <c r="F38" s="3">
        <v>782338</v>
      </c>
      <c r="G38" s="2">
        <f t="shared" si="1"/>
        <v>2.2368848247177051</v>
      </c>
      <c r="H38" t="s">
        <v>14</v>
      </c>
      <c r="I38" t="s">
        <v>16</v>
      </c>
    </row>
    <row r="39" spans="1:9" x14ac:dyDescent="0.25">
      <c r="B39" t="s">
        <v>19</v>
      </c>
      <c r="C39" t="s">
        <v>11</v>
      </c>
      <c r="D39" s="1">
        <v>43881</v>
      </c>
      <c r="E39" s="3">
        <v>400000</v>
      </c>
      <c r="F39" s="3">
        <v>72745</v>
      </c>
      <c r="G39" s="2">
        <f t="shared" si="1"/>
        <v>5.4986597016977115</v>
      </c>
      <c r="H39" t="s">
        <v>20</v>
      </c>
    </row>
    <row r="40" spans="1:9" x14ac:dyDescent="0.25">
      <c r="A40" t="s">
        <v>24</v>
      </c>
      <c r="B40" t="s">
        <v>21</v>
      </c>
      <c r="C40" t="s">
        <v>22</v>
      </c>
      <c r="D40" s="1">
        <v>43851</v>
      </c>
      <c r="E40" s="3">
        <v>900000</v>
      </c>
      <c r="F40" s="3">
        <v>217800</v>
      </c>
      <c r="G40" s="2">
        <f t="shared" si="1"/>
        <v>4.1322314049586772</v>
      </c>
      <c r="I40" t="s">
        <v>23</v>
      </c>
    </row>
    <row r="41" spans="1:9" x14ac:dyDescent="0.25">
      <c r="A41" t="s">
        <v>27</v>
      </c>
      <c r="B41" t="s">
        <v>25</v>
      </c>
      <c r="C41" t="s">
        <v>26</v>
      </c>
      <c r="D41" s="1">
        <v>43836</v>
      </c>
      <c r="E41" s="3">
        <v>850000</v>
      </c>
      <c r="F41" s="3">
        <v>121968</v>
      </c>
      <c r="G41" s="2">
        <f t="shared" si="1"/>
        <v>6.9690410599501504</v>
      </c>
      <c r="H41" t="s">
        <v>20</v>
      </c>
    </row>
    <row r="43" spans="1:9" x14ac:dyDescent="0.25">
      <c r="F43" s="3" t="s">
        <v>42</v>
      </c>
      <c r="G43" s="2">
        <f>+AVERAGE(G3:G41)</f>
        <v>6.425761090730238</v>
      </c>
    </row>
    <row r="44" spans="1:9" x14ac:dyDescent="0.25">
      <c r="F44" s="3" t="s">
        <v>43</v>
      </c>
      <c r="G44" s="2">
        <f>+MEDIAN(G3:G41)</f>
        <v>5.4986597016977115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B0B0-8E84-4886-AC28-9BB17AF30288}">
  <dimension ref="A1:I17"/>
  <sheetViews>
    <sheetView workbookViewId="0">
      <selection activeCell="C11" sqref="C11"/>
    </sheetView>
  </sheetViews>
  <sheetFormatPr defaultRowHeight="15" x14ac:dyDescent="0.25"/>
  <cols>
    <col min="1" max="1" width="21" bestFit="1" customWidth="1"/>
    <col min="2" max="2" width="24.5703125" bestFit="1" customWidth="1"/>
    <col min="3" max="3" width="14.85546875" bestFit="1" customWidth="1"/>
    <col min="4" max="4" width="10.7109375" bestFit="1" customWidth="1"/>
    <col min="5" max="5" width="9.5703125" style="3" bestFit="1" customWidth="1"/>
    <col min="6" max="6" width="9.7109375" style="3" bestFit="1" customWidth="1"/>
    <col min="7" max="7" width="8.28515625" style="2" bestFit="1" customWidth="1"/>
    <col min="8" max="8" width="7" bestFit="1" customWidth="1"/>
    <col min="9" max="9" width="14.28515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2" t="s">
        <v>6</v>
      </c>
      <c r="H1" t="s">
        <v>17</v>
      </c>
      <c r="I1" t="s">
        <v>18</v>
      </c>
    </row>
    <row r="3" spans="1:9" x14ac:dyDescent="0.25">
      <c r="B3" t="s">
        <v>87</v>
      </c>
      <c r="C3" t="s">
        <v>26</v>
      </c>
      <c r="D3" s="1">
        <v>44571</v>
      </c>
      <c r="E3" s="3">
        <v>1000000</v>
      </c>
      <c r="F3" s="3">
        <f>4.63*43560</f>
        <v>201682.8</v>
      </c>
      <c r="G3" s="2">
        <f>+E3/F3</f>
        <v>4.9582810234685359</v>
      </c>
      <c r="H3" t="s">
        <v>88</v>
      </c>
      <c r="I3" t="s">
        <v>89</v>
      </c>
    </row>
    <row r="4" spans="1:9" x14ac:dyDescent="0.25">
      <c r="B4" t="s">
        <v>91</v>
      </c>
      <c r="C4" t="s">
        <v>32</v>
      </c>
      <c r="D4" s="1">
        <v>44729</v>
      </c>
      <c r="E4" s="3">
        <v>1500000</v>
      </c>
      <c r="F4" s="3">
        <f>1.83*43560</f>
        <v>79714.8</v>
      </c>
      <c r="G4" s="2">
        <f>+E4/F4</f>
        <v>18.817082900540427</v>
      </c>
      <c r="I4" t="s">
        <v>41</v>
      </c>
    </row>
    <row r="5" spans="1:9" x14ac:dyDescent="0.25">
      <c r="B5" t="s">
        <v>92</v>
      </c>
      <c r="C5" t="s">
        <v>93</v>
      </c>
      <c r="D5" s="1">
        <v>44652</v>
      </c>
      <c r="E5" s="3">
        <v>435000</v>
      </c>
      <c r="F5" s="3">
        <f>10*43560</f>
        <v>435600</v>
      </c>
      <c r="G5" s="2">
        <f>+E5/F5</f>
        <v>0.99862258953168048</v>
      </c>
      <c r="H5" t="s">
        <v>94</v>
      </c>
      <c r="I5" t="s">
        <v>41</v>
      </c>
    </row>
    <row r="6" spans="1:9" x14ac:dyDescent="0.25">
      <c r="B6" t="s">
        <v>95</v>
      </c>
      <c r="C6" t="s">
        <v>31</v>
      </c>
      <c r="D6" s="1">
        <v>44791</v>
      </c>
      <c r="E6" s="3">
        <v>354480</v>
      </c>
      <c r="F6" s="3">
        <f>29.56*43560</f>
        <v>1287633.5999999999</v>
      </c>
      <c r="G6" s="2">
        <f>+E6/F6</f>
        <v>0.2752957052378876</v>
      </c>
      <c r="H6" t="s">
        <v>30</v>
      </c>
      <c r="I6" t="s">
        <v>41</v>
      </c>
    </row>
    <row r="7" spans="1:9" x14ac:dyDescent="0.25">
      <c r="B7" t="s">
        <v>113</v>
      </c>
      <c r="C7" t="s">
        <v>29</v>
      </c>
      <c r="D7" s="1">
        <v>44722</v>
      </c>
      <c r="E7" s="3">
        <v>515000</v>
      </c>
      <c r="F7" s="3">
        <f>8.75*43560</f>
        <v>381150</v>
      </c>
      <c r="G7" s="2">
        <f>+E7/F7</f>
        <v>1.3511740784468058</v>
      </c>
    </row>
    <row r="8" spans="1:9" x14ac:dyDescent="0.25">
      <c r="B8" t="s">
        <v>114</v>
      </c>
      <c r="C8" t="s">
        <v>50</v>
      </c>
      <c r="D8" s="1">
        <v>44721</v>
      </c>
      <c r="E8" s="3">
        <v>650000</v>
      </c>
      <c r="F8" s="3">
        <f>9.68*43560</f>
        <v>421660.8</v>
      </c>
      <c r="G8" s="2">
        <f>+E8/F8</f>
        <v>1.5415234235669999</v>
      </c>
    </row>
    <row r="9" spans="1:9" x14ac:dyDescent="0.25">
      <c r="B9" t="s">
        <v>129</v>
      </c>
      <c r="C9" t="s">
        <v>70</v>
      </c>
      <c r="D9" s="1">
        <v>44679</v>
      </c>
      <c r="E9" s="3">
        <v>1250000</v>
      </c>
      <c r="F9" s="3">
        <f>19.88*43560</f>
        <v>865972.79999999993</v>
      </c>
      <c r="G9" s="2">
        <f>+E9/F9</f>
        <v>1.4434633512738508</v>
      </c>
      <c r="I9" t="s">
        <v>41</v>
      </c>
    </row>
    <row r="10" spans="1:9" x14ac:dyDescent="0.25">
      <c r="A10" t="s">
        <v>48</v>
      </c>
      <c r="B10" t="s">
        <v>49</v>
      </c>
      <c r="C10" t="s">
        <v>50</v>
      </c>
      <c r="D10" s="1">
        <v>44467</v>
      </c>
      <c r="E10" s="3">
        <v>1500000</v>
      </c>
      <c r="F10" s="3">
        <v>784080</v>
      </c>
      <c r="G10" s="2">
        <f>+E10/F10</f>
        <v>1.9130700948882766</v>
      </c>
      <c r="H10" t="s">
        <v>51</v>
      </c>
      <c r="I10" t="s">
        <v>41</v>
      </c>
    </row>
    <row r="11" spans="1:9" x14ac:dyDescent="0.25">
      <c r="B11" t="s">
        <v>53</v>
      </c>
      <c r="C11" t="s">
        <v>33</v>
      </c>
      <c r="D11" s="1">
        <v>44455</v>
      </c>
      <c r="E11" s="3">
        <v>728600</v>
      </c>
      <c r="F11" s="3">
        <v>601999</v>
      </c>
      <c r="G11" s="2">
        <f>+E11/F11</f>
        <v>1.2103010137890595</v>
      </c>
      <c r="H11" t="s">
        <v>52</v>
      </c>
      <c r="I11" t="s">
        <v>41</v>
      </c>
    </row>
    <row r="12" spans="1:9" x14ac:dyDescent="0.25">
      <c r="A12" t="s">
        <v>60</v>
      </c>
      <c r="B12" t="s">
        <v>61</v>
      </c>
      <c r="C12" t="s">
        <v>50</v>
      </c>
      <c r="D12" s="1">
        <v>44438</v>
      </c>
      <c r="E12" s="3">
        <v>800000</v>
      </c>
      <c r="F12" s="3">
        <v>479160</v>
      </c>
      <c r="G12" s="2">
        <f>+E12/F12</f>
        <v>1.6695884464479507</v>
      </c>
      <c r="H12" t="s">
        <v>62</v>
      </c>
    </row>
    <row r="13" spans="1:9" x14ac:dyDescent="0.25">
      <c r="A13" t="s">
        <v>65</v>
      </c>
      <c r="B13" t="s">
        <v>63</v>
      </c>
      <c r="C13" t="s">
        <v>31</v>
      </c>
      <c r="D13" s="1">
        <v>44403</v>
      </c>
      <c r="E13" s="3">
        <v>1300000</v>
      </c>
      <c r="F13" s="3">
        <v>567587</v>
      </c>
      <c r="G13" s="2">
        <f>+E13/F13</f>
        <v>2.2903977716191526</v>
      </c>
      <c r="H13" t="s">
        <v>64</v>
      </c>
      <c r="I13" t="s">
        <v>41</v>
      </c>
    </row>
    <row r="16" spans="1:9" x14ac:dyDescent="0.25">
      <c r="F16" s="3" t="s">
        <v>42</v>
      </c>
      <c r="G16" s="2">
        <f>+AVERAGE(G3:G14)</f>
        <v>3.3153454908009667</v>
      </c>
    </row>
    <row r="17" spans="6:7" x14ac:dyDescent="0.25">
      <c r="F17" s="3" t="s">
        <v>43</v>
      </c>
      <c r="G17" s="2">
        <f>+MEDIAN(G3:G14)</f>
        <v>1.5415234235669999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</vt:lpstr>
      <vt:lpstr>Industrial</vt:lpstr>
    </vt:vector>
  </TitlesOfParts>
  <Company>City of Farmington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2020-08-20T17:45:34Z</dcterms:created>
  <dcterms:modified xsi:type="dcterms:W3CDTF">2022-09-14T20:17:26Z</dcterms:modified>
</cp:coreProperties>
</file>