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ngman\Desktop\"/>
    </mc:Choice>
  </mc:AlternateContent>
  <xr:revisionPtr revIDLastSave="0" documentId="8_{6CE485E9-73F7-4645-BD43-519C8EE657F7}" xr6:coauthVersionLast="47" xr6:coauthVersionMax="47" xr10:uidLastSave="{00000000-0000-0000-0000-000000000000}"/>
  <bookViews>
    <workbookView xWindow="30525" yWindow="2160" windowWidth="21600" windowHeight="11385" xr2:uid="{90DC3A44-9E7E-4A1E-B1CC-CB8155D2D16A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" i="2" l="1"/>
  <c r="H97" i="2"/>
  <c r="G97" i="2"/>
  <c r="E101" i="2"/>
  <c r="H101" i="2"/>
  <c r="I101" i="2" s="1"/>
  <c r="G101" i="2"/>
  <c r="E100" i="2"/>
  <c r="H100" i="2"/>
  <c r="I100" i="2" s="1"/>
  <c r="G100" i="2"/>
  <c r="E99" i="2"/>
  <c r="H99" i="2"/>
  <c r="I99" i="2" s="1"/>
  <c r="G99" i="2"/>
  <c r="E98" i="2"/>
  <c r="H98" i="2"/>
  <c r="G98" i="2"/>
  <c r="I98" i="2" s="1"/>
  <c r="E96" i="2"/>
  <c r="G96" i="2"/>
  <c r="H70" i="2"/>
  <c r="H42" i="2"/>
  <c r="H30" i="2"/>
  <c r="I30" i="2" s="1"/>
  <c r="O9" i="2"/>
  <c r="H9" i="2"/>
  <c r="I9" i="2" s="1"/>
  <c r="I2" i="2"/>
  <c r="L2" i="2"/>
  <c r="N2" i="2" s="1"/>
  <c r="I3" i="2"/>
  <c r="L3" i="2"/>
  <c r="P3" i="2" s="1"/>
  <c r="I4" i="2"/>
  <c r="L4" i="2"/>
  <c r="I5" i="2"/>
  <c r="L5" i="2"/>
  <c r="N5" i="2" s="1"/>
  <c r="I6" i="2"/>
  <c r="L6" i="2"/>
  <c r="I7" i="2"/>
  <c r="L7" i="2"/>
  <c r="N7" i="2" s="1"/>
  <c r="I8" i="2"/>
  <c r="L8" i="2"/>
  <c r="P8" i="2" s="1"/>
  <c r="L9" i="2"/>
  <c r="I10" i="2"/>
  <c r="L10" i="2"/>
  <c r="N10" i="2" s="1"/>
  <c r="I11" i="2"/>
  <c r="L11" i="2"/>
  <c r="I12" i="2"/>
  <c r="L12" i="2"/>
  <c r="N12" i="2" s="1"/>
  <c r="I13" i="2"/>
  <c r="L13" i="2"/>
  <c r="N13" i="2" s="1"/>
  <c r="I14" i="2"/>
  <c r="L14" i="2"/>
  <c r="I15" i="2"/>
  <c r="L15" i="2"/>
  <c r="N15" i="2" s="1"/>
  <c r="I16" i="2"/>
  <c r="L16" i="2"/>
  <c r="N16" i="2" s="1"/>
  <c r="I17" i="2"/>
  <c r="L17" i="2"/>
  <c r="N17" i="2" s="1"/>
  <c r="I18" i="2"/>
  <c r="L18" i="2"/>
  <c r="I19" i="2"/>
  <c r="L19" i="2"/>
  <c r="N19" i="2" s="1"/>
  <c r="I20" i="2"/>
  <c r="L20" i="2"/>
  <c r="N20" i="2" s="1"/>
  <c r="I21" i="2"/>
  <c r="L21" i="2"/>
  <c r="I22" i="2"/>
  <c r="L22" i="2"/>
  <c r="N22" i="2" s="1"/>
  <c r="I23" i="2"/>
  <c r="L23" i="2"/>
  <c r="N23" i="2" s="1"/>
  <c r="I24" i="2"/>
  <c r="L24" i="2"/>
  <c r="N24" i="2" s="1"/>
  <c r="I25" i="2"/>
  <c r="L25" i="2"/>
  <c r="N25" i="2" s="1"/>
  <c r="I26" i="2"/>
  <c r="L26" i="2"/>
  <c r="I27" i="2"/>
  <c r="L27" i="2"/>
  <c r="N27" i="2" s="1"/>
  <c r="I28" i="2"/>
  <c r="L28" i="2"/>
  <c r="N28" i="2" s="1"/>
  <c r="I29" i="2"/>
  <c r="L29" i="2"/>
  <c r="N29" i="2" s="1"/>
  <c r="L30" i="2"/>
  <c r="I31" i="2"/>
  <c r="L31" i="2"/>
  <c r="N31" i="2" s="1"/>
  <c r="I32" i="2"/>
  <c r="L32" i="2"/>
  <c r="P32" i="2" s="1"/>
  <c r="I33" i="2"/>
  <c r="L33" i="2"/>
  <c r="I34" i="2"/>
  <c r="L34" i="2"/>
  <c r="N34" i="2" s="1"/>
  <c r="I35" i="2"/>
  <c r="L35" i="2"/>
  <c r="N35" i="2" s="1"/>
  <c r="I36" i="2"/>
  <c r="L36" i="2"/>
  <c r="N36" i="2" s="1"/>
  <c r="I37" i="2"/>
  <c r="L37" i="2"/>
  <c r="I38" i="2"/>
  <c r="L38" i="2"/>
  <c r="N38" i="2" s="1"/>
  <c r="I39" i="2"/>
  <c r="L39" i="2"/>
  <c r="I40" i="2"/>
  <c r="L40" i="2"/>
  <c r="N40" i="2" s="1"/>
  <c r="I41" i="2"/>
  <c r="L41" i="2"/>
  <c r="N41" i="2" s="1"/>
  <c r="I42" i="2"/>
  <c r="L42" i="2"/>
  <c r="N42" i="2" s="1"/>
  <c r="I43" i="2"/>
  <c r="L43" i="2"/>
  <c r="I44" i="2"/>
  <c r="L44" i="2"/>
  <c r="N44" i="2" s="1"/>
  <c r="I45" i="2"/>
  <c r="L45" i="2"/>
  <c r="N45" i="2" s="1"/>
  <c r="I46" i="2"/>
  <c r="L46" i="2"/>
  <c r="I47" i="2"/>
  <c r="L47" i="2"/>
  <c r="N47" i="2" s="1"/>
  <c r="I48" i="2"/>
  <c r="L48" i="2"/>
  <c r="N48" i="2" s="1"/>
  <c r="I49" i="2"/>
  <c r="L49" i="2"/>
  <c r="N49" i="2" s="1"/>
  <c r="I50" i="2"/>
  <c r="L50" i="2"/>
  <c r="I51" i="2"/>
  <c r="L51" i="2"/>
  <c r="N51" i="2" s="1"/>
  <c r="I52" i="2"/>
  <c r="L52" i="2"/>
  <c r="N52" i="2" s="1"/>
  <c r="I53" i="2"/>
  <c r="L53" i="2"/>
  <c r="N53" i="2" s="1"/>
  <c r="I54" i="2"/>
  <c r="L54" i="2"/>
  <c r="I55" i="2"/>
  <c r="L55" i="2"/>
  <c r="N55" i="2" s="1"/>
  <c r="I56" i="2"/>
  <c r="L56" i="2"/>
  <c r="N56" i="2" s="1"/>
  <c r="I57" i="2"/>
  <c r="L57" i="2"/>
  <c r="I58" i="2"/>
  <c r="L58" i="2"/>
  <c r="N58" i="2" s="1"/>
  <c r="I59" i="2"/>
  <c r="L59" i="2"/>
  <c r="P59" i="2" s="1"/>
  <c r="I60" i="2"/>
  <c r="L60" i="2"/>
  <c r="I61" i="2"/>
  <c r="L61" i="2"/>
  <c r="N61" i="2" s="1"/>
  <c r="I62" i="2"/>
  <c r="L62" i="2"/>
  <c r="N62" i="2" s="1"/>
  <c r="I63" i="2"/>
  <c r="L63" i="2"/>
  <c r="N63" i="2" s="1"/>
  <c r="I64" i="2"/>
  <c r="L64" i="2"/>
  <c r="I65" i="2"/>
  <c r="L65" i="2"/>
  <c r="N65" i="2" s="1"/>
  <c r="I66" i="2"/>
  <c r="L66" i="2"/>
  <c r="N66" i="2" s="1"/>
  <c r="I67" i="2"/>
  <c r="L67" i="2"/>
  <c r="N67" i="2" s="1"/>
  <c r="I68" i="2"/>
  <c r="L68" i="2"/>
  <c r="N68" i="2" s="1"/>
  <c r="I69" i="2"/>
  <c r="L69" i="2"/>
  <c r="N69" i="2" s="1"/>
  <c r="I70" i="2"/>
  <c r="L70" i="2"/>
  <c r="P70" i="2" s="1"/>
  <c r="I71" i="2"/>
  <c r="L71" i="2"/>
  <c r="P71" i="2" s="1"/>
  <c r="I72" i="2"/>
  <c r="L72" i="2"/>
  <c r="N72" i="2" s="1"/>
  <c r="I73" i="2"/>
  <c r="L73" i="2"/>
  <c r="N73" i="2" s="1"/>
  <c r="I74" i="2"/>
  <c r="L74" i="2"/>
  <c r="P74" i="2" s="1"/>
  <c r="I75" i="2"/>
  <c r="L75" i="2"/>
  <c r="P75" i="2" s="1"/>
  <c r="I76" i="2"/>
  <c r="L76" i="2"/>
  <c r="P76" i="2" s="1"/>
  <c r="I77" i="2"/>
  <c r="L77" i="2"/>
  <c r="P77" i="2" s="1"/>
  <c r="I78" i="2"/>
  <c r="L78" i="2"/>
  <c r="N78" i="2" s="1"/>
  <c r="I79" i="2"/>
  <c r="L79" i="2"/>
  <c r="N79" i="2" s="1"/>
  <c r="I80" i="2"/>
  <c r="L80" i="2"/>
  <c r="P80" i="2" s="1"/>
  <c r="I81" i="2"/>
  <c r="L81" i="2"/>
  <c r="N81" i="2" s="1"/>
  <c r="I82" i="2"/>
  <c r="L82" i="2"/>
  <c r="N82" i="2" s="1"/>
  <c r="I83" i="2"/>
  <c r="L83" i="2"/>
  <c r="N83" i="2" s="1"/>
  <c r="I84" i="2"/>
  <c r="L84" i="2"/>
  <c r="P84" i="2" s="1"/>
  <c r="I85" i="2"/>
  <c r="L85" i="2"/>
  <c r="N85" i="2" s="1"/>
  <c r="I86" i="2"/>
  <c r="L86" i="2"/>
  <c r="P86" i="2" s="1"/>
  <c r="I87" i="2"/>
  <c r="L87" i="2"/>
  <c r="N87" i="2" s="1"/>
  <c r="I88" i="2"/>
  <c r="L88" i="2"/>
  <c r="N88" i="2" s="1"/>
  <c r="I89" i="2"/>
  <c r="L89" i="2"/>
  <c r="P89" i="2" s="1"/>
  <c r="I90" i="2"/>
  <c r="L90" i="2"/>
  <c r="N90" i="2" s="1"/>
  <c r="I91" i="2"/>
  <c r="L91" i="2"/>
  <c r="P91" i="2" s="1"/>
  <c r="D92" i="2"/>
  <c r="G92" i="2"/>
  <c r="J92" i="2"/>
  <c r="M92" i="2"/>
  <c r="I97" i="2" l="1"/>
  <c r="H96" i="2"/>
  <c r="I96" i="2" s="1"/>
  <c r="H92" i="2"/>
  <c r="I93" i="2" s="1"/>
  <c r="P17" i="2"/>
  <c r="N76" i="2"/>
  <c r="N71" i="2"/>
  <c r="P63" i="2"/>
  <c r="P36" i="2"/>
  <c r="P66" i="2"/>
  <c r="P38" i="2"/>
  <c r="P5" i="2"/>
  <c r="N84" i="2"/>
  <c r="P16" i="2"/>
  <c r="N8" i="2"/>
  <c r="N3" i="2"/>
  <c r="I94" i="2"/>
  <c r="N91" i="2"/>
  <c r="N77" i="2"/>
  <c r="P67" i="2"/>
  <c r="P49" i="2"/>
  <c r="P48" i="2"/>
  <c r="P25" i="2"/>
  <c r="P24" i="2"/>
  <c r="P20" i="2"/>
  <c r="P7" i="2"/>
  <c r="P2" i="2"/>
  <c r="P78" i="2"/>
  <c r="N59" i="2"/>
  <c r="P52" i="2"/>
  <c r="N32" i="2"/>
  <c r="P28" i="2"/>
  <c r="P79" i="2"/>
  <c r="N75" i="2"/>
  <c r="N70" i="2"/>
  <c r="P62" i="2"/>
  <c r="P53" i="2"/>
  <c r="P35" i="2"/>
  <c r="P29" i="2"/>
  <c r="N89" i="2"/>
  <c r="N86" i="2"/>
  <c r="P72" i="2"/>
  <c r="P56" i="2"/>
  <c r="P55" i="2"/>
  <c r="P42" i="2"/>
  <c r="P41" i="2"/>
  <c r="P23" i="2"/>
  <c r="P10" i="2"/>
  <c r="P90" i="2"/>
  <c r="P87" i="2"/>
  <c r="P83" i="2"/>
  <c r="P73" i="2"/>
  <c r="P69" i="2"/>
  <c r="P58" i="2"/>
  <c r="P45" i="2"/>
  <c r="P31" i="2"/>
  <c r="P13" i="2"/>
  <c r="L92" i="2"/>
  <c r="N93" i="2" s="1"/>
  <c r="N74" i="2"/>
  <c r="P88" i="2"/>
  <c r="P85" i="2"/>
  <c r="P82" i="2"/>
  <c r="P81" i="2"/>
  <c r="N80" i="2"/>
  <c r="N64" i="2"/>
  <c r="P64" i="2"/>
  <c r="N60" i="2"/>
  <c r="P60" i="2"/>
  <c r="N57" i="2"/>
  <c r="P57" i="2"/>
  <c r="N54" i="2"/>
  <c r="P54" i="2"/>
  <c r="N50" i="2"/>
  <c r="P50" i="2"/>
  <c r="N46" i="2"/>
  <c r="P46" i="2"/>
  <c r="N43" i="2"/>
  <c r="P43" i="2"/>
  <c r="N39" i="2"/>
  <c r="P39" i="2"/>
  <c r="N37" i="2"/>
  <c r="P37" i="2"/>
  <c r="N33" i="2"/>
  <c r="P33" i="2"/>
  <c r="N30" i="2"/>
  <c r="P30" i="2"/>
  <c r="N26" i="2"/>
  <c r="P26" i="2"/>
  <c r="N21" i="2"/>
  <c r="P21" i="2"/>
  <c r="N18" i="2"/>
  <c r="P18" i="2"/>
  <c r="N14" i="2"/>
  <c r="P14" i="2"/>
  <c r="N11" i="2"/>
  <c r="P11" i="2"/>
  <c r="N9" i="2"/>
  <c r="P9" i="2"/>
  <c r="N6" i="2"/>
  <c r="P6" i="2"/>
  <c r="N4" i="2"/>
  <c r="P4" i="2"/>
  <c r="P68" i="2"/>
  <c r="P65" i="2"/>
  <c r="P61" i="2"/>
  <c r="P51" i="2"/>
  <c r="P47" i="2"/>
  <c r="P44" i="2"/>
  <c r="P40" i="2"/>
  <c r="P34" i="2"/>
  <c r="P27" i="2"/>
  <c r="P22" i="2"/>
  <c r="P19" i="2"/>
  <c r="P15" i="2"/>
  <c r="P12" i="2"/>
  <c r="P92" i="2" l="1"/>
  <c r="Q93" i="2"/>
  <c r="N94" i="2"/>
  <c r="R2" i="2" l="1"/>
  <c r="R5" i="2"/>
  <c r="R7" i="2"/>
  <c r="R13" i="2"/>
  <c r="R16" i="2"/>
  <c r="R20" i="2"/>
  <c r="R23" i="2"/>
  <c r="R24" i="2"/>
  <c r="R28" i="2"/>
  <c r="R31" i="2"/>
  <c r="R35" i="2"/>
  <c r="R38" i="2"/>
  <c r="R41" i="2"/>
  <c r="R45" i="2"/>
  <c r="R48" i="2"/>
  <c r="R52" i="2"/>
  <c r="R55" i="2"/>
  <c r="R58" i="2"/>
  <c r="R62" i="2"/>
  <c r="R66" i="2"/>
  <c r="R3" i="2"/>
  <c r="R8" i="2"/>
  <c r="R10" i="2"/>
  <c r="R17" i="2"/>
  <c r="R25" i="2"/>
  <c r="R29" i="2"/>
  <c r="R32" i="2"/>
  <c r="R36" i="2"/>
  <c r="R42" i="2"/>
  <c r="R49" i="2"/>
  <c r="R53" i="2"/>
  <c r="R56" i="2"/>
  <c r="R59" i="2"/>
  <c r="R63" i="2"/>
  <c r="R67" i="2"/>
  <c r="R4" i="2"/>
  <c r="R6" i="2"/>
  <c r="R9" i="2"/>
  <c r="R11" i="2"/>
  <c r="R14" i="2"/>
  <c r="R18" i="2"/>
  <c r="R21" i="2"/>
  <c r="R26" i="2"/>
  <c r="R30" i="2"/>
  <c r="R33" i="2"/>
  <c r="R37" i="2"/>
  <c r="R39" i="2"/>
  <c r="R43" i="2"/>
  <c r="R46" i="2"/>
  <c r="R50" i="2"/>
  <c r="R54" i="2"/>
  <c r="R57" i="2"/>
  <c r="R60" i="2"/>
  <c r="R64" i="2"/>
  <c r="R71" i="2"/>
  <c r="R73" i="2"/>
  <c r="R76" i="2"/>
  <c r="R75" i="2"/>
  <c r="R77" i="2"/>
  <c r="R78" i="2"/>
  <c r="R83" i="2"/>
  <c r="R87" i="2"/>
  <c r="R90" i="2"/>
  <c r="R69" i="2"/>
  <c r="R79" i="2"/>
  <c r="R80" i="2"/>
  <c r="R81" i="2"/>
  <c r="R84" i="2"/>
  <c r="R91" i="2"/>
  <c r="R92" i="2"/>
  <c r="R70" i="2"/>
  <c r="R82" i="2"/>
  <c r="R85" i="2"/>
  <c r="R88" i="2"/>
  <c r="R12" i="2"/>
  <c r="R15" i="2"/>
  <c r="R19" i="2"/>
  <c r="R22" i="2"/>
  <c r="R27" i="2"/>
  <c r="R34" i="2"/>
  <c r="R40" i="2"/>
  <c r="R44" i="2"/>
  <c r="R47" i="2"/>
  <c r="R51" i="2"/>
  <c r="R61" i="2"/>
  <c r="R65" i="2"/>
  <c r="R68" i="2"/>
  <c r="R72" i="2"/>
  <c r="R74" i="2"/>
  <c r="R86" i="2"/>
  <c r="R89" i="2"/>
  <c r="Q94" i="2" l="1"/>
  <c r="S94" i="2" s="1"/>
</calcChain>
</file>

<file path=xl/sharedStrings.xml><?xml version="1.0" encoding="utf-8"?>
<sst xmlns="http://schemas.openxmlformats.org/spreadsheetml/2006/main" count="768" uniqueCount="273">
  <si>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</si>
  <si>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</si>
  <si>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</si>
  <si>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</si>
  <si>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</si>
  <si>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</si>
  <si>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</si>
  <si>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</si>
  <si>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</si>
  <si>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</si>
  <si>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</si>
  <si>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</si>
  <si>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</si>
  <si>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</si>
  <si>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</si>
  <si>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</si>
  <si>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</si>
  <si>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</si>
  <si>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</si>
  <si>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</si>
  <si>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</si>
  <si>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</si>
  <si>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</si>
  <si>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</si>
  <si>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</si>
  <si>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</si>
  <si>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</si>
  <si>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22-23-01-351-028</t>
  </si>
  <si>
    <t>31275 NORTHWESTERN</t>
  </si>
  <si>
    <t>WD</t>
  </si>
  <si>
    <t>03-ARM'S LENGTH</t>
  </si>
  <si>
    <t>OFC06</t>
  </si>
  <si>
    <t>No</t>
  </si>
  <si>
    <t xml:space="preserve">  /  /    </t>
  </si>
  <si>
    <t>OFFICE LAND RATES</t>
  </si>
  <si>
    <t>22-23-01-378-016</t>
  </si>
  <si>
    <t>31100 NORTHWESTERN</t>
  </si>
  <si>
    <t>CD</t>
  </si>
  <si>
    <t>OFC08</t>
  </si>
  <si>
    <t>22-23-02-101-061</t>
  </si>
  <si>
    <t>31300 REXWOOD</t>
  </si>
  <si>
    <t>OFC05</t>
  </si>
  <si>
    <t>22-23-02-126-128</t>
  </si>
  <si>
    <t>32724 NORTHWESTERN</t>
  </si>
  <si>
    <t>RTL16</t>
  </si>
  <si>
    <t>RETAIL LAND TABLE</t>
  </si>
  <si>
    <t>APT04</t>
  </si>
  <si>
    <t>APARTMENT LAND TABLE</t>
  </si>
  <si>
    <t>22-23-02-176-068</t>
  </si>
  <si>
    <t>32555 NORTHWESTERN</t>
  </si>
  <si>
    <t>RTL04</t>
  </si>
  <si>
    <t>22-23-02-226-030</t>
  </si>
  <si>
    <t>32811 MIDDLEBELT</t>
  </si>
  <si>
    <t>OFC01</t>
  </si>
  <si>
    <t>22-23-02-226-036</t>
  </si>
  <si>
    <t>32931 MIDDLEBELT</t>
  </si>
  <si>
    <t>22-23-02-279-018</t>
  </si>
  <si>
    <t>31860 NORTHWESTERN</t>
  </si>
  <si>
    <t>19-MULTI PARCEL ARM'S LENGTH</t>
  </si>
  <si>
    <t>22-23-02-279-019</t>
  </si>
  <si>
    <t>22-23-02-301-057</t>
  </si>
  <si>
    <t>30140 ORCHARD LAKE</t>
  </si>
  <si>
    <t>22-23-02-304-004</t>
  </si>
  <si>
    <t>30018 ORCHARD LAKE</t>
  </si>
  <si>
    <t>PTA</t>
  </si>
  <si>
    <t>22-23-02-426-016</t>
  </si>
  <si>
    <t>31811 MIDDLEBELT</t>
  </si>
  <si>
    <t>OFC02</t>
  </si>
  <si>
    <t>22-23-02-476-013</t>
  </si>
  <si>
    <t>29681 MIDDLEBELT</t>
  </si>
  <si>
    <t>22-23-07-400-029</t>
  </si>
  <si>
    <t>37600 TWELVE MILE</t>
  </si>
  <si>
    <t>OFC03</t>
  </si>
  <si>
    <t>22-23-10-427-001</t>
  </si>
  <si>
    <t>28545 ORCHARD LAKE</t>
  </si>
  <si>
    <t>22-23-10-476-038</t>
  </si>
  <si>
    <t>31690 TWELVE MILE</t>
  </si>
  <si>
    <t>22-23-11-101-047</t>
  </si>
  <si>
    <t>29304 ORCHARD LAKE</t>
  </si>
  <si>
    <t>RTL03</t>
  </si>
  <si>
    <t>22-23-11-301-001</t>
  </si>
  <si>
    <t>28544 ORCHARD LAKE</t>
  </si>
  <si>
    <t>22-23-11-354-002</t>
  </si>
  <si>
    <t>30660 TWELVE MILE</t>
  </si>
  <si>
    <t>22-23-11-354-003</t>
  </si>
  <si>
    <t>30640 TWELVE MILE</t>
  </si>
  <si>
    <t>22-23-11-377-024</t>
  </si>
  <si>
    <t>30250 TWELVE MILE</t>
  </si>
  <si>
    <t>APT01</t>
  </si>
  <si>
    <t>22-23-12-126-037</t>
  </si>
  <si>
    <t>30955 NORTHWESTERN</t>
  </si>
  <si>
    <t>22-23-12-127-002</t>
  </si>
  <si>
    <t>30800 NORTHWESTERN</t>
  </si>
  <si>
    <t>MLC</t>
  </si>
  <si>
    <t>OFC07</t>
  </si>
  <si>
    <t>RTL10</t>
  </si>
  <si>
    <t>22-23-15-101-030</t>
  </si>
  <si>
    <t>27500 FARMINGTON</t>
  </si>
  <si>
    <t>22-23-15-102-011</t>
  </si>
  <si>
    <t>32905 TWELVE MILE</t>
  </si>
  <si>
    <t>22-23-15-102-023</t>
  </si>
  <si>
    <t>22-23-15-201-270</t>
  </si>
  <si>
    <t>31525 TWELVE MILE</t>
  </si>
  <si>
    <t>RTL14</t>
  </si>
  <si>
    <t>22-23-16-101-006</t>
  </si>
  <si>
    <t>35055 TWELVE MILE</t>
  </si>
  <si>
    <t>OFC09</t>
  </si>
  <si>
    <t>22-23-16-101-010</t>
  </si>
  <si>
    <t>27500 DRAKE</t>
  </si>
  <si>
    <t>OFC11</t>
  </si>
  <si>
    <t>22-23-18-100-025</t>
  </si>
  <si>
    <t>27260 HAGGERTY</t>
  </si>
  <si>
    <t>IND06</t>
  </si>
  <si>
    <t>22-23-18-100-026, 22-23-18-100-027, 22-23-18-100-028, 22-23-18-100-029, 22-23-18-100-030</t>
  </si>
  <si>
    <t>INDUSTRIAL LAND</t>
  </si>
  <si>
    <t>22-23-18-200-025</t>
  </si>
  <si>
    <t>37555 HILLS TECH DR</t>
  </si>
  <si>
    <t>22-23-18-200-042</t>
  </si>
  <si>
    <t>37670 ENTERPRISE</t>
  </si>
  <si>
    <t>22-23-18-200-051</t>
  </si>
  <si>
    <t>37875 TWELVE MILE</t>
  </si>
  <si>
    <t>22-23-18-200-057</t>
  </si>
  <si>
    <t>37887 TWELVE MILE</t>
  </si>
  <si>
    <t>22-23-18-200-061</t>
  </si>
  <si>
    <t>38275 TWELVE MILE</t>
  </si>
  <si>
    <t>22-23-18-201-001</t>
  </si>
  <si>
    <t>38505 COUNTRY CLUB</t>
  </si>
  <si>
    <t>22-23-18-301-010</t>
  </si>
  <si>
    <t>38755 HILLS TECH DR</t>
  </si>
  <si>
    <t>RTL12</t>
  </si>
  <si>
    <t>22-23-19-252-015</t>
  </si>
  <si>
    <t>37567 INTERCHANGE DR</t>
  </si>
  <si>
    <t>IND07</t>
  </si>
  <si>
    <t>22-23-19-326-040</t>
  </si>
  <si>
    <t>24600 CRESTVIEW</t>
  </si>
  <si>
    <t>22-23-19-351-011</t>
  </si>
  <si>
    <t>38425 GRAND RIVER</t>
  </si>
  <si>
    <t>22-23-19-351-012</t>
  </si>
  <si>
    <t>38400 TEN MILE</t>
  </si>
  <si>
    <t>RTL06</t>
  </si>
  <si>
    <t>22-23-19-451-002</t>
  </si>
  <si>
    <t>24895 HATHAWAY</t>
  </si>
  <si>
    <t>22-23-19-452-044</t>
  </si>
  <si>
    <t>22-23-19-451-024</t>
  </si>
  <si>
    <t>38410 GRAND RIVER</t>
  </si>
  <si>
    <t>RTL08</t>
  </si>
  <si>
    <t>22-23-19-451-032</t>
  </si>
  <si>
    <t>24825 HATHAWAY</t>
  </si>
  <si>
    <t>22-23-19-451-038</t>
  </si>
  <si>
    <t>24700 N INDUSTRIAL DR</t>
  </si>
  <si>
    <t>22-23-20-300-008</t>
  </si>
  <si>
    <t>36520 GRAND RIVER</t>
  </si>
  <si>
    <t>OFC10</t>
  </si>
  <si>
    <t>22-23-21-351-028</t>
  </si>
  <si>
    <t>24505 INDOPLEX</t>
  </si>
  <si>
    <t>22-23-21-351-029</t>
  </si>
  <si>
    <t>24469 INDOPLEX</t>
  </si>
  <si>
    <t>22-23-21-351-031</t>
  </si>
  <si>
    <t>35080 GRAND RIVER</t>
  </si>
  <si>
    <t>22-23-21-376-016</t>
  </si>
  <si>
    <t>34600 GRAND RIVER</t>
  </si>
  <si>
    <t>22-23-21-376-020</t>
  </si>
  <si>
    <t>34700 GRAND RIVER</t>
  </si>
  <si>
    <t>IND02</t>
  </si>
  <si>
    <t>22-23-21-376-021</t>
  </si>
  <si>
    <t>22-23-23-351-027</t>
  </si>
  <si>
    <t>31200 TEN MILE</t>
  </si>
  <si>
    <t>RTL05</t>
  </si>
  <si>
    <t>22-23-23-478-021</t>
  </si>
  <si>
    <t>29450 TEN MILE</t>
  </si>
  <si>
    <t>22-23-24-101-014</t>
  </si>
  <si>
    <t>25950 MIDDLEBELT</t>
  </si>
  <si>
    <t>OFC04</t>
  </si>
  <si>
    <t>22-23-25-301-053</t>
  </si>
  <si>
    <t>23210 MIDDLEBELT</t>
  </si>
  <si>
    <t>22-23-26-152-001</t>
  </si>
  <si>
    <t>23580 ORCHARD LAKE</t>
  </si>
  <si>
    <t>OFC14</t>
  </si>
  <si>
    <t>22-23-26-482-001</t>
  </si>
  <si>
    <t>29820 NINE MILE</t>
  </si>
  <si>
    <t>IND09</t>
  </si>
  <si>
    <t>22-23-26-481-005, 22-23-26-481-007</t>
  </si>
  <si>
    <t>22-23-26-485-016</t>
  </si>
  <si>
    <t>29566 NINE MILE</t>
  </si>
  <si>
    <t>LC</t>
  </si>
  <si>
    <t>22-23-26-485-031</t>
  </si>
  <si>
    <t>29500 NINE MILE</t>
  </si>
  <si>
    <t>22-23-26-486-014</t>
  </si>
  <si>
    <t>29450 NINE MILE</t>
  </si>
  <si>
    <t>RTL09</t>
  </si>
  <si>
    <t>22-23-30-101-019</t>
  </si>
  <si>
    <t>24120 HAGGERTY</t>
  </si>
  <si>
    <t>22-23-30-126-007</t>
  </si>
  <si>
    <t>23761 RESEARCH</t>
  </si>
  <si>
    <t>IND04</t>
  </si>
  <si>
    <t>22-23-30-127-033</t>
  </si>
  <si>
    <t>24000 RESEARCH</t>
  </si>
  <si>
    <t>IND03</t>
  </si>
  <si>
    <t>22-23-30-201-013</t>
  </si>
  <si>
    <t>24175 INDUSTRIAL PARK DR</t>
  </si>
  <si>
    <t>22-23-30-251-010</t>
  </si>
  <si>
    <t>23936 INDUSTRIAL PARK DR</t>
  </si>
  <si>
    <t>22-23-30-251-011</t>
  </si>
  <si>
    <t>23900 INDUSTRIAL PARK DR</t>
  </si>
  <si>
    <t>22-23-30-252-019</t>
  </si>
  <si>
    <t>23847 INDUSTRIAL PARK DR</t>
  </si>
  <si>
    <t>22-23-30-276-037</t>
  </si>
  <si>
    <t>23434 INDUSTRIAL PARK CT</t>
  </si>
  <si>
    <t>22-23-30-327-002</t>
  </si>
  <si>
    <t>23350 COMMERCE</t>
  </si>
  <si>
    <t>22-23-30-328-009</t>
  </si>
  <si>
    <t>23177 COMMERCE</t>
  </si>
  <si>
    <t>22-23-30-401-044, 22-23-30-401-046</t>
  </si>
  <si>
    <t>22-23-30-401-038</t>
  </si>
  <si>
    <t>23035 COMMERCE</t>
  </si>
  <si>
    <t>22-23-33-376-040</t>
  </si>
  <si>
    <t>34650 EIGHT MILE</t>
  </si>
  <si>
    <t>22-23-34-126-004</t>
  </si>
  <si>
    <t>32645 FOLSOM</t>
  </si>
  <si>
    <t>22-23-34-126-006</t>
  </si>
  <si>
    <t>32625 FOLSOM</t>
  </si>
  <si>
    <t>22-23-34-126-038</t>
  </si>
  <si>
    <t>32715 FOLSOM</t>
  </si>
  <si>
    <t>22-23-34-126-039</t>
  </si>
  <si>
    <t>32575 FOLSOM</t>
  </si>
  <si>
    <t>22-23-34-377-014</t>
  </si>
  <si>
    <t>32418 EIGHT MILE</t>
  </si>
  <si>
    <t>22-23-34-377-015</t>
  </si>
  <si>
    <t>32408 EIGHT MILE</t>
  </si>
  <si>
    <t>22-23-34-458-008</t>
  </si>
  <si>
    <t>31780 EIGHT MILE</t>
  </si>
  <si>
    <t>RTL02</t>
  </si>
  <si>
    <t>22-23-35-128-023</t>
  </si>
  <si>
    <t>30552 GRAND RIVER</t>
  </si>
  <si>
    <t>22-23-35-128-029</t>
  </si>
  <si>
    <t>30544 GRAND RIVER</t>
  </si>
  <si>
    <t>22-23-35-129-029</t>
  </si>
  <si>
    <t>30400 GRAND RIVER</t>
  </si>
  <si>
    <t>22-23-35-228-028</t>
  </si>
  <si>
    <t>29900 GRAND RIVER</t>
  </si>
  <si>
    <t>22-23-35-451-004</t>
  </si>
  <si>
    <t>20720 TUCK</t>
  </si>
  <si>
    <t>22-23-36-302-008</t>
  </si>
  <si>
    <t>29222 GRAND RIVER</t>
  </si>
  <si>
    <t>22-23-36-303-023</t>
  </si>
  <si>
    <t>29134 GRAND RIVER</t>
  </si>
  <si>
    <t>OFC17</t>
  </si>
  <si>
    <t>22-23-36-303-012</t>
  </si>
  <si>
    <t>22-23-36-355-019</t>
  </si>
  <si>
    <t>29250 EIGHT MILE</t>
  </si>
  <si>
    <t>22-23-36-452-001</t>
  </si>
  <si>
    <t>28315 GRAND RIVER</t>
  </si>
  <si>
    <t>22-23-36-481-025</t>
  </si>
  <si>
    <t>27620 EIGHT MILE</t>
  </si>
  <si>
    <t>RTL01</t>
  </si>
  <si>
    <t>22-23-36-482-027</t>
  </si>
  <si>
    <t>27508 EIGHT MILE</t>
  </si>
  <si>
    <t>22-23-36-483-021</t>
  </si>
  <si>
    <t>27406 EIGHT MILE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</si>
  <si>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</si>
  <si>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</si>
  <si>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</si>
  <si>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</si>
  <si>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</si>
  <si>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</si>
  <si>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</si>
  <si>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</si>
  <si>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Office</t>
  </si>
  <si>
    <t>Retail</t>
  </si>
  <si>
    <t>Apartment</t>
  </si>
  <si>
    <t>Industrial</t>
  </si>
  <si>
    <t>Hotel</t>
  </si>
  <si>
    <t>Mini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</si>
</sst>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D932-26AC-477D-9F56-87A77FED9B77}">
  <dimension ref="A1:BL101"/>
  <sheetViews>
    <sheetView tabSelected="1" workbookViewId="0">
      <selection activeCell="I93" sqref="I93"/>
    </sheetView>
  </sheetViews>
  <sheetFormatPr defaultRowHeight="15" x14ac:dyDescent="0.25"/>
  <cols>
    <col min="1" max="1" width="16" bestFit="1" customWidth="1"/>
    <col min="2" max="2" width="25.28515625" bestFit="1" customWidth="1"/>
    <col min="3" max="3" width="9.28515625" style="17" bestFit="1" customWidth="1"/>
    <col min="4" max="4" width="12.85546875" style="7" bestFit="1" customWidth="1"/>
    <col min="5" max="5" width="5.5703125" bestFit="1" customWidth="1"/>
    <col min="6" max="6" width="30.140625" bestFit="1" customWidth="1"/>
    <col min="7" max="8" width="12.855468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85546875" style="7" bestFit="1" customWidth="1"/>
    <col min="14" max="14" width="7.7109375" style="22" bestFit="1" customWidth="1"/>
    <col min="15" max="15" width="10.140625" style="27" bestFit="1" customWidth="1"/>
    <col min="16" max="16" width="15.5703125" style="32" bestFit="1" customWidth="1"/>
    <col min="17" max="17" width="8.710937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85546875" style="7" bestFit="1" customWidth="1"/>
    <col min="22" max="22" width="11.5703125" bestFit="1" customWidth="1"/>
    <col min="23" max="23" width="10.42578125" style="17" bestFit="1" customWidth="1"/>
    <col min="24" max="24" width="81.7109375" bestFit="1" customWidth="1"/>
    <col min="25" max="25" width="23.42578125" bestFit="1" customWidth="1"/>
    <col min="26" max="27" width="13.710937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44195</v>
      </c>
      <c r="D2" s="7">
        <v>5700000</v>
      </c>
      <c r="E2" t="s">
        <v>29</v>
      </c>
      <c r="F2" t="s">
        <v>30</v>
      </c>
      <c r="G2" s="7">
        <v>5700000</v>
      </c>
      <c r="H2" s="7">
        <v>2811320</v>
      </c>
      <c r="I2" s="12">
        <f>H2/G2*100</f>
        <v>49.32140350877193</v>
      </c>
      <c r="J2" s="7">
        <v>5622633</v>
      </c>
      <c r="K2" s="7">
        <v>1155097</v>
      </c>
      <c r="L2" s="7">
        <f>G2-K2</f>
        <v>4544903</v>
      </c>
      <c r="M2" s="7">
        <v>4467536</v>
      </c>
      <c r="N2" s="22">
        <f>L2/M2</f>
        <v>1.0173175996791073</v>
      </c>
      <c r="O2" s="27">
        <v>60420</v>
      </c>
      <c r="P2" s="32">
        <f>L2/O2</f>
        <v>75.221830519695459</v>
      </c>
      <c r="Q2" s="37" t="s">
        <v>31</v>
      </c>
      <c r="R2" s="42">
        <f>ABS(N94-N2)*100</f>
        <v>37.969183052024789</v>
      </c>
      <c r="U2" s="7">
        <v>1048498</v>
      </c>
      <c r="V2" t="s">
        <v>32</v>
      </c>
      <c r="W2" s="17" t="s">
        <v>33</v>
      </c>
      <c r="Y2" t="s">
        <v>34</v>
      </c>
      <c r="Z2">
        <v>201</v>
      </c>
      <c r="AA2">
        <v>0</v>
      </c>
      <c r="AL2" s="2"/>
      <c r="BC2" s="2"/>
      <c r="BE2" s="2"/>
    </row>
    <row r="3" spans="1:64" x14ac:dyDescent="0.25">
      <c r="A3" t="s">
        <v>35</v>
      </c>
      <c r="B3" t="s">
        <v>36</v>
      </c>
      <c r="C3" s="17">
        <v>44118</v>
      </c>
      <c r="D3" s="7">
        <v>695000</v>
      </c>
      <c r="E3" t="s">
        <v>37</v>
      </c>
      <c r="F3" t="s">
        <v>30</v>
      </c>
      <c r="G3" s="7">
        <v>695000</v>
      </c>
      <c r="H3" s="7">
        <v>376710</v>
      </c>
      <c r="I3" s="12">
        <f>H3/G3*100</f>
        <v>54.202877697841721</v>
      </c>
      <c r="J3" s="7">
        <v>753410</v>
      </c>
      <c r="K3" s="7">
        <v>173907</v>
      </c>
      <c r="L3" s="7">
        <f>G3-K3</f>
        <v>521093</v>
      </c>
      <c r="M3" s="7">
        <v>772670.66666999995</v>
      </c>
      <c r="N3" s="22">
        <f>L3/M3</f>
        <v>0.67440505053177291</v>
      </c>
      <c r="O3" s="27">
        <v>5181</v>
      </c>
      <c r="P3" s="32">
        <f>L3/O3</f>
        <v>100.57768770507624</v>
      </c>
      <c r="Q3" s="37" t="s">
        <v>38</v>
      </c>
      <c r="R3" s="42">
        <f>ABS(N94-N3)*100</f>
        <v>72.260437966758232</v>
      </c>
      <c r="U3" s="7">
        <v>153047</v>
      </c>
      <c r="V3" t="s">
        <v>32</v>
      </c>
      <c r="W3" s="17" t="s">
        <v>33</v>
      </c>
      <c r="Y3" t="s">
        <v>34</v>
      </c>
      <c r="Z3">
        <v>201</v>
      </c>
      <c r="AA3">
        <v>0</v>
      </c>
    </row>
    <row r="4" spans="1:64" x14ac:dyDescent="0.25">
      <c r="A4" t="s">
        <v>39</v>
      </c>
      <c r="B4" t="s">
        <v>40</v>
      </c>
      <c r="C4" s="17">
        <v>44372</v>
      </c>
      <c r="D4" s="7">
        <v>420000</v>
      </c>
      <c r="E4" t="s">
        <v>29</v>
      </c>
      <c r="F4" t="s">
        <v>30</v>
      </c>
      <c r="G4" s="7">
        <v>420000</v>
      </c>
      <c r="H4" s="7">
        <v>275350</v>
      </c>
      <c r="I4" s="12">
        <f>H4/G4*100</f>
        <v>65.55952380952381</v>
      </c>
      <c r="J4" s="7">
        <v>550708</v>
      </c>
      <c r="K4" s="7">
        <v>64249</v>
      </c>
      <c r="L4" s="7">
        <f>G4-K4</f>
        <v>355751</v>
      </c>
      <c r="M4" s="7">
        <v>540510</v>
      </c>
      <c r="N4" s="22">
        <f>L4/M4</f>
        <v>0.65817653697433909</v>
      </c>
      <c r="O4" s="27">
        <v>5878</v>
      </c>
      <c r="P4" s="32">
        <f>L4/O4</f>
        <v>60.522456617897241</v>
      </c>
      <c r="Q4" s="37" t="s">
        <v>41</v>
      </c>
      <c r="R4" s="42">
        <f>ABS(N94-N4)*100</f>
        <v>73.883289322501611</v>
      </c>
      <c r="U4" s="7">
        <v>86020</v>
      </c>
      <c r="V4" t="s">
        <v>32</v>
      </c>
      <c r="W4" s="17" t="s">
        <v>33</v>
      </c>
      <c r="Y4" t="s">
        <v>34</v>
      </c>
      <c r="Z4">
        <v>201</v>
      </c>
      <c r="AA4">
        <v>0</v>
      </c>
    </row>
    <row r="5" spans="1:64" x14ac:dyDescent="0.25">
      <c r="A5" t="s">
        <v>42</v>
      </c>
      <c r="B5" t="s">
        <v>43</v>
      </c>
      <c r="C5" s="17">
        <v>44475</v>
      </c>
      <c r="D5" s="7">
        <v>13600000</v>
      </c>
      <c r="E5" t="s">
        <v>37</v>
      </c>
      <c r="F5" t="s">
        <v>30</v>
      </c>
      <c r="G5" s="7">
        <v>13600000</v>
      </c>
      <c r="H5" s="7">
        <v>4961530</v>
      </c>
      <c r="I5" s="12">
        <f>H5/G5*100</f>
        <v>36.48183823529412</v>
      </c>
      <c r="J5" s="7">
        <v>9923054</v>
      </c>
      <c r="K5" s="7">
        <v>784561</v>
      </c>
      <c r="L5" s="7">
        <f>G5-K5</f>
        <v>12815439</v>
      </c>
      <c r="M5" s="7">
        <v>7878011.2068999996</v>
      </c>
      <c r="N5" s="22">
        <f>L5/M5</f>
        <v>1.6267353096395099</v>
      </c>
      <c r="O5" s="27">
        <v>121500</v>
      </c>
      <c r="P5" s="32">
        <f>L5/O5</f>
        <v>105.47686419753086</v>
      </c>
      <c r="Q5" s="37" t="s">
        <v>44</v>
      </c>
      <c r="R5" s="42">
        <f>ABS(N94-N5)*100</f>
        <v>22.972587944015466</v>
      </c>
      <c r="U5" s="7">
        <v>749798</v>
      </c>
      <c r="V5" t="s">
        <v>32</v>
      </c>
      <c r="W5" s="17" t="s">
        <v>33</v>
      </c>
      <c r="Y5" t="s">
        <v>45</v>
      </c>
      <c r="Z5">
        <v>201</v>
      </c>
      <c r="AA5">
        <v>0</v>
      </c>
    </row>
    <row r="6" spans="1:64" x14ac:dyDescent="0.25">
      <c r="A6" t="s">
        <v>48</v>
      </c>
      <c r="B6" t="s">
        <v>49</v>
      </c>
      <c r="C6" s="17">
        <v>44517</v>
      </c>
      <c r="D6" s="7">
        <v>1400000</v>
      </c>
      <c r="E6" t="s">
        <v>29</v>
      </c>
      <c r="F6" t="s">
        <v>30</v>
      </c>
      <c r="G6" s="7">
        <v>1400000</v>
      </c>
      <c r="H6" s="7">
        <v>746460</v>
      </c>
      <c r="I6" s="12">
        <f>H6/G6*100</f>
        <v>53.318571428571424</v>
      </c>
      <c r="J6" s="7">
        <v>1492918</v>
      </c>
      <c r="K6" s="7">
        <v>556892</v>
      </c>
      <c r="L6" s="7">
        <f>G6-K6</f>
        <v>843108</v>
      </c>
      <c r="M6" s="7">
        <v>698526.86566999997</v>
      </c>
      <c r="N6" s="22">
        <f>L6/M6</f>
        <v>1.2069800625224678</v>
      </c>
      <c r="O6" s="27">
        <v>6451</v>
      </c>
      <c r="P6" s="32">
        <f>L6/O6</f>
        <v>130.69415594481475</v>
      </c>
      <c r="Q6" s="37" t="s">
        <v>50</v>
      </c>
      <c r="R6" s="42">
        <f>ABS(N94-N6)*100</f>
        <v>19.002936767688738</v>
      </c>
      <c r="U6" s="7">
        <v>479132</v>
      </c>
      <c r="V6" t="s">
        <v>32</v>
      </c>
      <c r="W6" s="17" t="s">
        <v>33</v>
      </c>
      <c r="Y6" t="s">
        <v>45</v>
      </c>
      <c r="Z6">
        <v>201</v>
      </c>
      <c r="AA6">
        <v>0</v>
      </c>
    </row>
    <row r="7" spans="1:64" x14ac:dyDescent="0.25">
      <c r="A7" t="s">
        <v>51</v>
      </c>
      <c r="B7" t="s">
        <v>52</v>
      </c>
      <c r="C7" s="17">
        <v>44599</v>
      </c>
      <c r="D7" s="7">
        <v>850000</v>
      </c>
      <c r="E7" t="s">
        <v>29</v>
      </c>
      <c r="F7" t="s">
        <v>30</v>
      </c>
      <c r="G7" s="7">
        <v>850000</v>
      </c>
      <c r="H7" s="7">
        <v>477210</v>
      </c>
      <c r="I7" s="12">
        <f>H7/G7*100</f>
        <v>56.142352941176469</v>
      </c>
      <c r="J7" s="7">
        <v>954410</v>
      </c>
      <c r="K7" s="7">
        <v>198147</v>
      </c>
      <c r="L7" s="7">
        <f>G7-K7</f>
        <v>651853</v>
      </c>
      <c r="M7" s="7">
        <v>900313.09524000005</v>
      </c>
      <c r="N7" s="22">
        <f>L7/M7</f>
        <v>0.72402923321495505</v>
      </c>
      <c r="O7" s="27">
        <v>8517</v>
      </c>
      <c r="P7" s="32">
        <f>L7/O7</f>
        <v>76.535517200892329</v>
      </c>
      <c r="Q7" s="37" t="s">
        <v>53</v>
      </c>
      <c r="R7" s="42">
        <f>ABS(N94-N7)*100</f>
        <v>67.298019698440015</v>
      </c>
      <c r="U7" s="7">
        <v>180433</v>
      </c>
      <c r="V7" t="s">
        <v>32</v>
      </c>
      <c r="W7" s="17" t="s">
        <v>33</v>
      </c>
      <c r="Y7" t="s">
        <v>34</v>
      </c>
      <c r="Z7">
        <v>201</v>
      </c>
      <c r="AA7">
        <v>0</v>
      </c>
    </row>
    <row r="8" spans="1:64" x14ac:dyDescent="0.25">
      <c r="A8" t="s">
        <v>54</v>
      </c>
      <c r="B8" t="s">
        <v>55</v>
      </c>
      <c r="C8" s="17">
        <v>44372</v>
      </c>
      <c r="D8" s="7">
        <v>1339000</v>
      </c>
      <c r="E8" t="s">
        <v>29</v>
      </c>
      <c r="F8" t="s">
        <v>30</v>
      </c>
      <c r="G8" s="7">
        <v>1339000</v>
      </c>
      <c r="H8" s="7">
        <v>475750</v>
      </c>
      <c r="I8" s="12">
        <f>H8/G8*100</f>
        <v>35.530246452576549</v>
      </c>
      <c r="J8" s="7">
        <v>951503</v>
      </c>
      <c r="K8" s="7">
        <v>198147</v>
      </c>
      <c r="L8" s="7">
        <f>G8-K8</f>
        <v>1140853</v>
      </c>
      <c r="M8" s="7">
        <v>896852.38095000002</v>
      </c>
      <c r="N8" s="22">
        <f>L8/M8</f>
        <v>1.27206330075362</v>
      </c>
      <c r="O8" s="27">
        <v>8467</v>
      </c>
      <c r="P8" s="32">
        <f>L8/O8</f>
        <v>134.74111255462384</v>
      </c>
      <c r="Q8" s="37" t="s">
        <v>53</v>
      </c>
      <c r="R8" s="42">
        <f>ABS(N94-N8)*100</f>
        <v>12.494612944573525</v>
      </c>
      <c r="U8" s="7">
        <v>180433</v>
      </c>
      <c r="V8" t="s">
        <v>32</v>
      </c>
      <c r="W8" s="17" t="s">
        <v>33</v>
      </c>
      <c r="Y8" t="s">
        <v>34</v>
      </c>
      <c r="Z8">
        <v>201</v>
      </c>
      <c r="AA8">
        <v>0</v>
      </c>
    </row>
    <row r="9" spans="1:64" x14ac:dyDescent="0.25">
      <c r="A9" s="47" t="s">
        <v>56</v>
      </c>
      <c r="B9" t="s">
        <v>57</v>
      </c>
      <c r="C9" s="17">
        <v>44629</v>
      </c>
      <c r="D9" s="7">
        <v>525000</v>
      </c>
      <c r="E9" t="s">
        <v>29</v>
      </c>
      <c r="F9" t="s">
        <v>58</v>
      </c>
      <c r="G9" s="7">
        <v>525000</v>
      </c>
      <c r="H9" s="7">
        <f>111860+111990</f>
        <v>223850</v>
      </c>
      <c r="I9" s="12">
        <f>H9/G9*100</f>
        <v>42.638095238095239</v>
      </c>
      <c r="J9" s="7">
        <v>223713</v>
      </c>
      <c r="K9" s="7">
        <v>34904</v>
      </c>
      <c r="L9" s="7">
        <f>G9-K9</f>
        <v>490096</v>
      </c>
      <c r="M9" s="7">
        <v>224772.61905000001</v>
      </c>
      <c r="N9" s="22">
        <f>L9/M9</f>
        <v>2.1804079254465578</v>
      </c>
      <c r="O9" s="27">
        <f>2405+2508</f>
        <v>4913</v>
      </c>
      <c r="P9" s="32">
        <f>L9/O9</f>
        <v>99.75493588438836</v>
      </c>
      <c r="Q9" s="37" t="s">
        <v>53</v>
      </c>
      <c r="R9" s="42">
        <f>ABS(N94-N9)*100</f>
        <v>78.339849524720265</v>
      </c>
      <c r="U9" s="7">
        <v>31771</v>
      </c>
      <c r="V9" t="s">
        <v>32</v>
      </c>
      <c r="W9" s="17" t="s">
        <v>33</v>
      </c>
      <c r="X9" t="s">
        <v>59</v>
      </c>
      <c r="Y9" t="s">
        <v>34</v>
      </c>
      <c r="Z9">
        <v>201</v>
      </c>
      <c r="AA9">
        <v>0</v>
      </c>
    </row>
    <row r="10" spans="1:64" x14ac:dyDescent="0.25">
      <c r="A10" t="s">
        <v>60</v>
      </c>
      <c r="B10" t="s">
        <v>61</v>
      </c>
      <c r="C10" s="17">
        <v>44614</v>
      </c>
      <c r="D10" s="7">
        <v>800000</v>
      </c>
      <c r="E10" t="s">
        <v>29</v>
      </c>
      <c r="F10" t="s">
        <v>30</v>
      </c>
      <c r="G10" s="7">
        <v>800000</v>
      </c>
      <c r="H10" s="7">
        <v>340530</v>
      </c>
      <c r="I10" s="12">
        <f>H10/G10*100</f>
        <v>42.566249999999997</v>
      </c>
      <c r="J10" s="7">
        <v>681069</v>
      </c>
      <c r="K10" s="7">
        <v>261092</v>
      </c>
      <c r="L10" s="7">
        <f>G10-K10</f>
        <v>538908</v>
      </c>
      <c r="M10" s="7">
        <v>466641.11111</v>
      </c>
      <c r="N10" s="22">
        <f>L10/M10</f>
        <v>1.1548660998129776</v>
      </c>
      <c r="O10" s="27">
        <v>6649</v>
      </c>
      <c r="P10" s="32">
        <f>L10/O10</f>
        <v>81.050985110542939</v>
      </c>
      <c r="Q10" s="37" t="s">
        <v>41</v>
      </c>
      <c r="R10" s="42">
        <f>ABS(N94-N10)*100</f>
        <v>24.214333038637758</v>
      </c>
      <c r="U10" s="7">
        <v>243986</v>
      </c>
      <c r="V10" t="s">
        <v>32</v>
      </c>
      <c r="W10" s="17" t="s">
        <v>33</v>
      </c>
      <c r="Y10" t="s">
        <v>34</v>
      </c>
      <c r="Z10">
        <v>201</v>
      </c>
      <c r="AA10">
        <v>0</v>
      </c>
    </row>
    <row r="11" spans="1:64" x14ac:dyDescent="0.25">
      <c r="A11" t="s">
        <v>62</v>
      </c>
      <c r="B11" t="s">
        <v>63</v>
      </c>
      <c r="C11" s="17">
        <v>44644</v>
      </c>
      <c r="D11" s="7">
        <v>422500</v>
      </c>
      <c r="E11" t="s">
        <v>64</v>
      </c>
      <c r="F11" t="s">
        <v>30</v>
      </c>
      <c r="G11" s="7">
        <v>422500</v>
      </c>
      <c r="H11" s="7">
        <v>137330</v>
      </c>
      <c r="I11" s="12">
        <f>H11/G11*100</f>
        <v>32.504142011834318</v>
      </c>
      <c r="J11" s="7">
        <v>274664</v>
      </c>
      <c r="K11" s="7">
        <v>90480</v>
      </c>
      <c r="L11" s="7">
        <f>G11-K11</f>
        <v>332020</v>
      </c>
      <c r="M11" s="7">
        <v>204648.88889</v>
      </c>
      <c r="N11" s="22">
        <f>L11/M11</f>
        <v>1.6223884810753246</v>
      </c>
      <c r="O11" s="27">
        <v>2002</v>
      </c>
      <c r="P11" s="32">
        <f>L11/O11</f>
        <v>165.84415584415584</v>
      </c>
      <c r="Q11" s="37" t="s">
        <v>41</v>
      </c>
      <c r="R11" s="42">
        <f>ABS(N94-N11)*100</f>
        <v>22.537905087596943</v>
      </c>
      <c r="U11" s="7">
        <v>85388</v>
      </c>
      <c r="V11" t="s">
        <v>32</v>
      </c>
      <c r="W11" s="17" t="s">
        <v>33</v>
      </c>
      <c r="Y11" t="s">
        <v>34</v>
      </c>
      <c r="Z11">
        <v>201</v>
      </c>
      <c r="AA11">
        <v>0</v>
      </c>
    </row>
    <row r="12" spans="1:64" x14ac:dyDescent="0.25">
      <c r="A12" t="s">
        <v>65</v>
      </c>
      <c r="B12" t="s">
        <v>66</v>
      </c>
      <c r="C12" s="17">
        <v>44489</v>
      </c>
      <c r="D12" s="7">
        <v>125000</v>
      </c>
      <c r="E12" t="s">
        <v>29</v>
      </c>
      <c r="F12" t="s">
        <v>30</v>
      </c>
      <c r="G12" s="7">
        <v>125000</v>
      </c>
      <c r="H12" s="7">
        <v>62320</v>
      </c>
      <c r="I12" s="12">
        <f>H12/G12*100</f>
        <v>49.856000000000002</v>
      </c>
      <c r="J12" s="7">
        <v>124630</v>
      </c>
      <c r="K12" s="7">
        <v>22170</v>
      </c>
      <c r="L12" s="7">
        <f>G12-K12</f>
        <v>102830</v>
      </c>
      <c r="M12" s="7">
        <v>66532.467529999994</v>
      </c>
      <c r="N12" s="22">
        <f>L12/M12</f>
        <v>1.5455611946698531</v>
      </c>
      <c r="O12" s="27">
        <v>807</v>
      </c>
      <c r="P12" s="32">
        <f>L12/O12</f>
        <v>127.42255266418836</v>
      </c>
      <c r="Q12" s="37" t="s">
        <v>67</v>
      </c>
      <c r="R12" s="42">
        <f>ABS(N94-N12)*100</f>
        <v>14.855176447049789</v>
      </c>
      <c r="U12" s="7">
        <v>20229</v>
      </c>
      <c r="V12" t="s">
        <v>32</v>
      </c>
      <c r="W12" s="17" t="s">
        <v>33</v>
      </c>
      <c r="Y12" t="s">
        <v>34</v>
      </c>
      <c r="Z12">
        <v>201</v>
      </c>
      <c r="AA12">
        <v>0</v>
      </c>
    </row>
    <row r="13" spans="1:64" x14ac:dyDescent="0.25">
      <c r="A13" t="s">
        <v>68</v>
      </c>
      <c r="B13" t="s">
        <v>69</v>
      </c>
      <c r="C13" s="17">
        <v>44211</v>
      </c>
      <c r="D13" s="7">
        <v>6527599</v>
      </c>
      <c r="E13" t="s">
        <v>37</v>
      </c>
      <c r="F13" t="s">
        <v>30</v>
      </c>
      <c r="G13" s="7">
        <v>6527599</v>
      </c>
      <c r="H13" s="7">
        <v>3565260</v>
      </c>
      <c r="I13" s="12">
        <f>H13/G13*100</f>
        <v>54.618244778822969</v>
      </c>
      <c r="J13" s="7">
        <v>7130525</v>
      </c>
      <c r="K13" s="7">
        <v>759907</v>
      </c>
      <c r="L13" s="7">
        <f>G13-K13</f>
        <v>5767692</v>
      </c>
      <c r="M13" s="7">
        <v>6125594.2307700003</v>
      </c>
      <c r="N13" s="22">
        <f>L13/M13</f>
        <v>0.94157265119321965</v>
      </c>
      <c r="O13" s="27">
        <v>49769</v>
      </c>
      <c r="P13" s="32">
        <f>L13/O13</f>
        <v>115.889248327272</v>
      </c>
      <c r="Q13" s="37" t="s">
        <v>46</v>
      </c>
      <c r="R13" s="42">
        <f>ABS(N94-N13)*100</f>
        <v>45.543677900613552</v>
      </c>
      <c r="U13" s="7">
        <v>728323</v>
      </c>
      <c r="V13" t="s">
        <v>32</v>
      </c>
      <c r="W13" s="17" t="s">
        <v>33</v>
      </c>
      <c r="Y13" t="s">
        <v>47</v>
      </c>
      <c r="Z13">
        <v>201</v>
      </c>
      <c r="AA13">
        <v>0</v>
      </c>
    </row>
    <row r="14" spans="1:64" x14ac:dyDescent="0.25">
      <c r="A14" t="s">
        <v>70</v>
      </c>
      <c r="B14" t="s">
        <v>71</v>
      </c>
      <c r="C14" s="17">
        <v>44635</v>
      </c>
      <c r="D14" s="7">
        <v>1175000</v>
      </c>
      <c r="E14" t="s">
        <v>37</v>
      </c>
      <c r="F14" t="s">
        <v>30</v>
      </c>
      <c r="G14" s="7">
        <v>1175000</v>
      </c>
      <c r="H14" s="7">
        <v>303970</v>
      </c>
      <c r="I14" s="12">
        <f>H14/G14*100</f>
        <v>25.869787234042551</v>
      </c>
      <c r="J14" s="7">
        <v>607938</v>
      </c>
      <c r="K14" s="7">
        <v>155303</v>
      </c>
      <c r="L14" s="7">
        <f>G14-K14</f>
        <v>1019697</v>
      </c>
      <c r="M14" s="7">
        <v>538851.19047999999</v>
      </c>
      <c r="N14" s="22">
        <f>L14/M14</f>
        <v>1.892353618244158</v>
      </c>
      <c r="O14" s="27">
        <v>3230</v>
      </c>
      <c r="P14" s="32">
        <f>L14/O14</f>
        <v>315.69566563467492</v>
      </c>
      <c r="Q14" s="37" t="s">
        <v>72</v>
      </c>
      <c r="R14" s="42">
        <f>ABS(N94-N14)*100</f>
        <v>49.534418804480282</v>
      </c>
      <c r="U14" s="7">
        <v>143748</v>
      </c>
      <c r="V14" t="s">
        <v>32</v>
      </c>
      <c r="W14" s="17" t="s">
        <v>33</v>
      </c>
      <c r="Y14" t="s">
        <v>34</v>
      </c>
      <c r="Z14">
        <v>201</v>
      </c>
      <c r="AA14">
        <v>0</v>
      </c>
    </row>
    <row r="15" spans="1:64" x14ac:dyDescent="0.25">
      <c r="A15" t="s">
        <v>73</v>
      </c>
      <c r="B15" t="s">
        <v>74</v>
      </c>
      <c r="C15" s="17">
        <v>44235</v>
      </c>
      <c r="D15" s="7">
        <v>191000</v>
      </c>
      <c r="E15" t="s">
        <v>29</v>
      </c>
      <c r="F15" t="s">
        <v>30</v>
      </c>
      <c r="G15" s="7">
        <v>191000</v>
      </c>
      <c r="H15" s="7">
        <v>130340</v>
      </c>
      <c r="I15" s="12">
        <f>H15/G15*100</f>
        <v>68.240837696335078</v>
      </c>
      <c r="J15" s="7">
        <v>260670</v>
      </c>
      <c r="K15" s="7">
        <v>80372</v>
      </c>
      <c r="L15" s="7">
        <f>G15-K15</f>
        <v>110628</v>
      </c>
      <c r="M15" s="7">
        <v>214640.47618999999</v>
      </c>
      <c r="N15" s="22">
        <f>L15/M15</f>
        <v>0.51541070893856933</v>
      </c>
      <c r="O15" s="27">
        <v>2566</v>
      </c>
      <c r="P15" s="32">
        <f>L15/O15</f>
        <v>43.113016367887766</v>
      </c>
      <c r="Q15" s="37" t="s">
        <v>53</v>
      </c>
      <c r="R15" s="42">
        <f>ABS(N94-N15)*100</f>
        <v>88.159872126078582</v>
      </c>
      <c r="U15" s="7">
        <v>74679</v>
      </c>
      <c r="V15" t="s">
        <v>32</v>
      </c>
      <c r="W15" s="17" t="s">
        <v>33</v>
      </c>
      <c r="Y15" t="s">
        <v>34</v>
      </c>
      <c r="Z15">
        <v>201</v>
      </c>
      <c r="AA15">
        <v>0</v>
      </c>
    </row>
    <row r="16" spans="1:64" x14ac:dyDescent="0.25">
      <c r="A16" t="s">
        <v>75</v>
      </c>
      <c r="B16" t="s">
        <v>76</v>
      </c>
      <c r="C16" s="17">
        <v>44222</v>
      </c>
      <c r="D16" s="7">
        <v>1190000</v>
      </c>
      <c r="E16" t="s">
        <v>29</v>
      </c>
      <c r="F16" t="s">
        <v>30</v>
      </c>
      <c r="G16" s="7">
        <v>1190000</v>
      </c>
      <c r="H16" s="7">
        <v>519410</v>
      </c>
      <c r="I16" s="12">
        <f>H16/G16*100</f>
        <v>43.647899159663865</v>
      </c>
      <c r="J16" s="7">
        <v>1038818</v>
      </c>
      <c r="K16" s="7">
        <v>214285</v>
      </c>
      <c r="L16" s="7">
        <f>G16-K16</f>
        <v>975715</v>
      </c>
      <c r="M16" s="7">
        <v>1099377.3333300001</v>
      </c>
      <c r="N16" s="22">
        <f>L16/M16</f>
        <v>0.88751602422488696</v>
      </c>
      <c r="O16" s="27">
        <v>11756</v>
      </c>
      <c r="P16" s="32">
        <f>L16/O16</f>
        <v>82.997192922762849</v>
      </c>
      <c r="Q16" s="37" t="s">
        <v>38</v>
      </c>
      <c r="R16" s="42">
        <f>ABS(N94-N16)*100</f>
        <v>50.94934059744682</v>
      </c>
      <c r="U16" s="7">
        <v>198000</v>
      </c>
      <c r="V16" t="s">
        <v>32</v>
      </c>
      <c r="W16" s="17" t="s">
        <v>33</v>
      </c>
      <c r="Y16" t="s">
        <v>34</v>
      </c>
      <c r="Z16">
        <v>201</v>
      </c>
      <c r="AA16">
        <v>0</v>
      </c>
    </row>
    <row r="17" spans="1:27" x14ac:dyDescent="0.25">
      <c r="A17" t="s">
        <v>77</v>
      </c>
      <c r="B17" t="s">
        <v>78</v>
      </c>
      <c r="C17" s="17">
        <v>44182</v>
      </c>
      <c r="D17" s="7">
        <v>2200000</v>
      </c>
      <c r="E17" t="s">
        <v>37</v>
      </c>
      <c r="F17" t="s">
        <v>30</v>
      </c>
      <c r="G17" s="7">
        <v>2200000</v>
      </c>
      <c r="H17" s="7">
        <v>747960</v>
      </c>
      <c r="I17" s="12">
        <f>H17/G17*100</f>
        <v>33.99818181818182</v>
      </c>
      <c r="J17" s="7">
        <v>1495921</v>
      </c>
      <c r="K17" s="7">
        <v>473544</v>
      </c>
      <c r="L17" s="7">
        <f>G17-K17</f>
        <v>1726456</v>
      </c>
      <c r="M17" s="7">
        <v>866421.18643999996</v>
      </c>
      <c r="N17" s="22">
        <f>L17/M17</f>
        <v>1.9926290204118384</v>
      </c>
      <c r="O17" s="27">
        <v>15120</v>
      </c>
      <c r="P17" s="32">
        <f>L17/O17</f>
        <v>114.18359788359788</v>
      </c>
      <c r="Q17" s="37" t="s">
        <v>79</v>
      </c>
      <c r="R17" s="42">
        <f>ABS(N94-N17)*100</f>
        <v>59.56195902124832</v>
      </c>
      <c r="U17" s="7">
        <v>423666</v>
      </c>
      <c r="V17" t="s">
        <v>32</v>
      </c>
      <c r="W17" s="17" t="s">
        <v>33</v>
      </c>
      <c r="Y17" t="s">
        <v>45</v>
      </c>
      <c r="Z17">
        <v>201</v>
      </c>
      <c r="AA17">
        <v>0</v>
      </c>
    </row>
    <row r="18" spans="1:27" x14ac:dyDescent="0.25">
      <c r="A18" t="s">
        <v>80</v>
      </c>
      <c r="B18" t="s">
        <v>81</v>
      </c>
      <c r="C18" s="17">
        <v>44545</v>
      </c>
      <c r="D18" s="7">
        <v>800000</v>
      </c>
      <c r="E18" t="s">
        <v>29</v>
      </c>
      <c r="F18" t="s">
        <v>30</v>
      </c>
      <c r="G18" s="7">
        <v>800000</v>
      </c>
      <c r="H18" s="7">
        <v>592470</v>
      </c>
      <c r="I18" s="12">
        <f>H18/G18*100</f>
        <v>74.058749999999989</v>
      </c>
      <c r="J18" s="7">
        <v>1184931</v>
      </c>
      <c r="K18" s="7">
        <v>273255</v>
      </c>
      <c r="L18" s="7">
        <f>G18-K18</f>
        <v>526745</v>
      </c>
      <c r="M18" s="7">
        <v>1012973.3333300001</v>
      </c>
      <c r="N18" s="22">
        <f>L18/M18</f>
        <v>0.51999888118318349</v>
      </c>
      <c r="O18" s="27">
        <v>9972</v>
      </c>
      <c r="P18" s="32">
        <f>L18/O18</f>
        <v>52.822402727637382</v>
      </c>
      <c r="Q18" s="37" t="s">
        <v>41</v>
      </c>
      <c r="R18" s="42">
        <f>ABS(N94-N18)*100</f>
        <v>87.701054901617169</v>
      </c>
      <c r="U18" s="7">
        <v>248751</v>
      </c>
      <c r="V18" t="s">
        <v>32</v>
      </c>
      <c r="W18" s="17" t="s">
        <v>33</v>
      </c>
      <c r="Y18" t="s">
        <v>34</v>
      </c>
      <c r="Z18">
        <v>201</v>
      </c>
      <c r="AA18">
        <v>0</v>
      </c>
    </row>
    <row r="19" spans="1:27" x14ac:dyDescent="0.25">
      <c r="A19" t="s">
        <v>82</v>
      </c>
      <c r="B19" t="s">
        <v>83</v>
      </c>
      <c r="C19" s="17">
        <v>44496</v>
      </c>
      <c r="D19" s="7">
        <v>300000</v>
      </c>
      <c r="E19" t="s">
        <v>29</v>
      </c>
      <c r="F19" t="s">
        <v>30</v>
      </c>
      <c r="G19" s="7">
        <v>300000</v>
      </c>
      <c r="H19" s="7">
        <v>151510</v>
      </c>
      <c r="I19" s="12">
        <f>H19/G19*100</f>
        <v>50.50333333333333</v>
      </c>
      <c r="J19" s="7">
        <v>303021</v>
      </c>
      <c r="K19" s="7">
        <v>105225</v>
      </c>
      <c r="L19" s="7">
        <f>G19-K19</f>
        <v>194775</v>
      </c>
      <c r="M19" s="7">
        <v>235471.42856999999</v>
      </c>
      <c r="N19" s="22">
        <f>L19/M19</f>
        <v>0.82717041801144919</v>
      </c>
      <c r="O19" s="27">
        <v>2820.81</v>
      </c>
      <c r="P19" s="32">
        <f>L19/O19</f>
        <v>69.049315622108551</v>
      </c>
      <c r="Q19" s="37" t="s">
        <v>53</v>
      </c>
      <c r="R19" s="42">
        <f>ABS(N94-N19)*100</f>
        <v>56.983901218790599</v>
      </c>
      <c r="U19" s="7">
        <v>98475</v>
      </c>
      <c r="V19" t="s">
        <v>32</v>
      </c>
      <c r="W19" s="17" t="s">
        <v>33</v>
      </c>
      <c r="Y19" t="s">
        <v>34</v>
      </c>
      <c r="Z19">
        <v>201</v>
      </c>
      <c r="AA19">
        <v>0</v>
      </c>
    </row>
    <row r="20" spans="1:27" x14ac:dyDescent="0.25">
      <c r="A20" t="s">
        <v>84</v>
      </c>
      <c r="B20" t="s">
        <v>85</v>
      </c>
      <c r="C20" s="17">
        <v>44179</v>
      </c>
      <c r="D20" s="7">
        <v>290000</v>
      </c>
      <c r="E20" t="s">
        <v>29</v>
      </c>
      <c r="F20" t="s">
        <v>30</v>
      </c>
      <c r="G20" s="7">
        <v>290000</v>
      </c>
      <c r="H20" s="7">
        <v>144420</v>
      </c>
      <c r="I20" s="12">
        <f>H20/G20*100</f>
        <v>49.8</v>
      </c>
      <c r="J20" s="7">
        <v>288841</v>
      </c>
      <c r="K20" s="7">
        <v>102680</v>
      </c>
      <c r="L20" s="7">
        <f>G20-K20</f>
        <v>187320</v>
      </c>
      <c r="M20" s="7">
        <v>221620.23809999999</v>
      </c>
      <c r="N20" s="22">
        <f>L20/M20</f>
        <v>0.8452296667756356</v>
      </c>
      <c r="O20" s="27">
        <v>2654.88</v>
      </c>
      <c r="P20" s="32">
        <f>L20/O20</f>
        <v>70.556861327065633</v>
      </c>
      <c r="Q20" s="37" t="s">
        <v>53</v>
      </c>
      <c r="R20" s="42">
        <f>ABS(N94-N20)*100</f>
        <v>55.177976342371963</v>
      </c>
      <c r="U20" s="7">
        <v>95930</v>
      </c>
      <c r="V20" t="s">
        <v>32</v>
      </c>
      <c r="W20" s="17" t="s">
        <v>33</v>
      </c>
      <c r="Y20" t="s">
        <v>34</v>
      </c>
      <c r="Z20">
        <v>201</v>
      </c>
      <c r="AA20">
        <v>0</v>
      </c>
    </row>
    <row r="21" spans="1:27" x14ac:dyDescent="0.25">
      <c r="A21" t="s">
        <v>86</v>
      </c>
      <c r="B21" t="s">
        <v>87</v>
      </c>
      <c r="C21" s="17">
        <v>44106</v>
      </c>
      <c r="D21" s="7">
        <v>3675000</v>
      </c>
      <c r="E21" t="s">
        <v>37</v>
      </c>
      <c r="F21" t="s">
        <v>30</v>
      </c>
      <c r="G21" s="7">
        <v>3675000</v>
      </c>
      <c r="H21" s="7">
        <v>2267350</v>
      </c>
      <c r="I21" s="12">
        <f>H21/G21*100</f>
        <v>61.696598639455779</v>
      </c>
      <c r="J21" s="7">
        <v>4534694</v>
      </c>
      <c r="K21" s="7">
        <v>755327</v>
      </c>
      <c r="L21" s="7">
        <f>G21-K21</f>
        <v>2919673</v>
      </c>
      <c r="M21" s="7">
        <v>2907205.3846200001</v>
      </c>
      <c r="N21" s="22">
        <f>L21/M21</f>
        <v>1.0042885223885307</v>
      </c>
      <c r="O21" s="27">
        <v>63762</v>
      </c>
      <c r="P21" s="32">
        <f>L21/O21</f>
        <v>45.790172830212349</v>
      </c>
      <c r="Q21" s="37" t="s">
        <v>88</v>
      </c>
      <c r="R21" s="42">
        <f>ABS(N94-N21)*100</f>
        <v>39.272090781082447</v>
      </c>
      <c r="U21" s="7">
        <v>727800</v>
      </c>
      <c r="V21" t="s">
        <v>32</v>
      </c>
      <c r="W21" s="17" t="s">
        <v>33</v>
      </c>
      <c r="Y21" t="s">
        <v>47</v>
      </c>
      <c r="Z21">
        <v>201</v>
      </c>
      <c r="AA21">
        <v>0</v>
      </c>
    </row>
    <row r="22" spans="1:27" x14ac:dyDescent="0.25">
      <c r="A22" t="s">
        <v>89</v>
      </c>
      <c r="B22" t="s">
        <v>90</v>
      </c>
      <c r="C22" s="17">
        <v>44369</v>
      </c>
      <c r="D22" s="7">
        <v>2650000</v>
      </c>
      <c r="E22" t="s">
        <v>29</v>
      </c>
      <c r="F22" t="s">
        <v>30</v>
      </c>
      <c r="G22" s="7">
        <v>2650000</v>
      </c>
      <c r="H22" s="7">
        <v>1394870</v>
      </c>
      <c r="I22" s="12">
        <f>H22/G22*100</f>
        <v>52.636603773584902</v>
      </c>
      <c r="J22" s="7">
        <v>2789742</v>
      </c>
      <c r="K22" s="7">
        <v>651395</v>
      </c>
      <c r="L22" s="7">
        <f>G22-K22</f>
        <v>1998605</v>
      </c>
      <c r="M22" s="7">
        <v>2851129.3333299998</v>
      </c>
      <c r="N22" s="22">
        <f>L22/M22</f>
        <v>0.7009871410027243</v>
      </c>
      <c r="O22" s="27">
        <v>24475</v>
      </c>
      <c r="P22" s="32">
        <f>L22/O22</f>
        <v>81.659039836567928</v>
      </c>
      <c r="Q22" s="37" t="s">
        <v>38</v>
      </c>
      <c r="R22" s="42">
        <f>ABS(N94-N22)*100</f>
        <v>69.602228919663091</v>
      </c>
      <c r="U22" s="7">
        <v>592713</v>
      </c>
      <c r="V22" t="s">
        <v>32</v>
      </c>
      <c r="W22" s="17" t="s">
        <v>33</v>
      </c>
      <c r="Y22" t="s">
        <v>34</v>
      </c>
      <c r="Z22">
        <v>201</v>
      </c>
      <c r="AA22">
        <v>0</v>
      </c>
    </row>
    <row r="23" spans="1:27" x14ac:dyDescent="0.25">
      <c r="A23" t="s">
        <v>91</v>
      </c>
      <c r="B23" t="s">
        <v>92</v>
      </c>
      <c r="C23" s="17">
        <v>44560</v>
      </c>
      <c r="D23" s="7">
        <v>4250000</v>
      </c>
      <c r="E23" t="s">
        <v>93</v>
      </c>
      <c r="F23" t="s">
        <v>30</v>
      </c>
      <c r="G23" s="7">
        <v>4250000</v>
      </c>
      <c r="H23" s="7">
        <v>2107920</v>
      </c>
      <c r="I23" s="12">
        <f>H23/G23*100</f>
        <v>49.598117647058828</v>
      </c>
      <c r="J23" s="7">
        <v>4215830</v>
      </c>
      <c r="K23" s="7">
        <v>1203748</v>
      </c>
      <c r="L23" s="7">
        <f>G23-K23</f>
        <v>3046252</v>
      </c>
      <c r="M23" s="7">
        <v>4183447.2222199999</v>
      </c>
      <c r="N23" s="22">
        <f>L23/M23</f>
        <v>0.72816790512381968</v>
      </c>
      <c r="O23" s="27">
        <v>36966</v>
      </c>
      <c r="P23" s="32">
        <f>L23/O23</f>
        <v>82.406860358166966</v>
      </c>
      <c r="Q23" s="37" t="s">
        <v>94</v>
      </c>
      <c r="R23" s="42">
        <f>ABS(N94-N23)*100</f>
        <v>66.884152507553551</v>
      </c>
      <c r="U23" s="7">
        <v>1095072</v>
      </c>
      <c r="V23" t="s">
        <v>32</v>
      </c>
      <c r="W23" s="17" t="s">
        <v>33</v>
      </c>
      <c r="Y23" t="s">
        <v>34</v>
      </c>
      <c r="Z23">
        <v>201</v>
      </c>
      <c r="AA23">
        <v>0</v>
      </c>
    </row>
    <row r="24" spans="1:27" x14ac:dyDescent="0.25">
      <c r="A24" t="s">
        <v>96</v>
      </c>
      <c r="B24" t="s">
        <v>97</v>
      </c>
      <c r="C24" s="17">
        <v>44627</v>
      </c>
      <c r="D24" s="7">
        <v>620000</v>
      </c>
      <c r="E24" t="s">
        <v>29</v>
      </c>
      <c r="F24" t="s">
        <v>30</v>
      </c>
      <c r="G24" s="7">
        <v>620000</v>
      </c>
      <c r="H24" s="7">
        <v>277780</v>
      </c>
      <c r="I24" s="12">
        <f>H24/G24*100</f>
        <v>44.803225806451614</v>
      </c>
      <c r="J24" s="7">
        <v>555556</v>
      </c>
      <c r="K24" s="7">
        <v>242145</v>
      </c>
      <c r="L24" s="7">
        <f>G24-K24</f>
        <v>377855</v>
      </c>
      <c r="M24" s="7">
        <v>417881.33332999999</v>
      </c>
      <c r="N24" s="22">
        <f>L24/M24</f>
        <v>0.90421602943821544</v>
      </c>
      <c r="O24" s="27">
        <v>4474</v>
      </c>
      <c r="P24" s="32">
        <f>L24/O24</f>
        <v>84.45574430040233</v>
      </c>
      <c r="Q24" s="37" t="s">
        <v>38</v>
      </c>
      <c r="R24" s="42">
        <f>ABS(N94-N24)*100</f>
        <v>49.279340076113975</v>
      </c>
      <c r="U24" s="7">
        <v>209859</v>
      </c>
      <c r="V24" t="s">
        <v>32</v>
      </c>
      <c r="W24" s="17" t="s">
        <v>33</v>
      </c>
      <c r="Y24" t="s">
        <v>34</v>
      </c>
      <c r="Z24">
        <v>201</v>
      </c>
      <c r="AA24">
        <v>0</v>
      </c>
    </row>
    <row r="25" spans="1:27" x14ac:dyDescent="0.25">
      <c r="A25" t="s">
        <v>98</v>
      </c>
      <c r="B25" t="s">
        <v>99</v>
      </c>
      <c r="C25" s="17">
        <v>44634</v>
      </c>
      <c r="D25" s="7">
        <v>95000</v>
      </c>
      <c r="E25" t="s">
        <v>29</v>
      </c>
      <c r="F25" t="s">
        <v>30</v>
      </c>
      <c r="G25" s="7">
        <v>95000</v>
      </c>
      <c r="H25" s="7">
        <v>65250</v>
      </c>
      <c r="I25" s="12">
        <f>H25/G25*100</f>
        <v>68.684210526315795</v>
      </c>
      <c r="J25" s="7">
        <v>130490</v>
      </c>
      <c r="K25" s="7">
        <v>55091</v>
      </c>
      <c r="L25" s="7">
        <f>G25-K25</f>
        <v>39909</v>
      </c>
      <c r="M25" s="7">
        <v>89760.714290000004</v>
      </c>
      <c r="N25" s="22">
        <f>L25/M25</f>
        <v>0.44461544580696538</v>
      </c>
      <c r="O25" s="27">
        <v>990</v>
      </c>
      <c r="P25" s="32">
        <f>L25/O25</f>
        <v>40.312121212121212</v>
      </c>
      <c r="Q25" s="37" t="s">
        <v>53</v>
      </c>
      <c r="R25" s="42">
        <f>ABS(N94-N25)*100</f>
        <v>95.239398439238983</v>
      </c>
      <c r="U25" s="7">
        <v>50053</v>
      </c>
      <c r="V25" t="s">
        <v>32</v>
      </c>
      <c r="W25" s="17" t="s">
        <v>33</v>
      </c>
      <c r="Y25" t="s">
        <v>34</v>
      </c>
      <c r="Z25">
        <v>201</v>
      </c>
      <c r="AA25">
        <v>0</v>
      </c>
    </row>
    <row r="26" spans="1:27" x14ac:dyDescent="0.25">
      <c r="A26" t="s">
        <v>100</v>
      </c>
      <c r="B26" t="s">
        <v>99</v>
      </c>
      <c r="C26" s="17">
        <v>43992</v>
      </c>
      <c r="D26" s="7">
        <v>190000</v>
      </c>
      <c r="E26" t="s">
        <v>29</v>
      </c>
      <c r="F26" t="s">
        <v>30</v>
      </c>
      <c r="G26" s="7">
        <v>190000</v>
      </c>
      <c r="H26" s="7">
        <v>119300</v>
      </c>
      <c r="I26" s="12">
        <f>H26/G26*100</f>
        <v>62.789473684210527</v>
      </c>
      <c r="J26" s="7">
        <v>238605</v>
      </c>
      <c r="K26" s="7">
        <v>102778</v>
      </c>
      <c r="L26" s="7">
        <f>G26-K26</f>
        <v>87222</v>
      </c>
      <c r="M26" s="7">
        <v>161698.80952000001</v>
      </c>
      <c r="N26" s="22">
        <f>L26/M26</f>
        <v>0.5394102792649923</v>
      </c>
      <c r="O26" s="27">
        <v>1889</v>
      </c>
      <c r="P26" s="32">
        <f>L26/O26</f>
        <v>46.173636844891476</v>
      </c>
      <c r="Q26" s="37" t="s">
        <v>53</v>
      </c>
      <c r="R26" s="42">
        <f>ABS(N94-N26)*100</f>
        <v>85.759915093436291</v>
      </c>
      <c r="U26" s="7">
        <v>95222</v>
      </c>
      <c r="V26" t="s">
        <v>32</v>
      </c>
      <c r="W26" s="17" t="s">
        <v>33</v>
      </c>
      <c r="Y26" t="s">
        <v>34</v>
      </c>
      <c r="Z26">
        <v>201</v>
      </c>
      <c r="AA26">
        <v>0</v>
      </c>
    </row>
    <row r="27" spans="1:27" x14ac:dyDescent="0.25">
      <c r="A27" t="s">
        <v>101</v>
      </c>
      <c r="B27" t="s">
        <v>102</v>
      </c>
      <c r="C27" s="17">
        <v>44515</v>
      </c>
      <c r="D27" s="7">
        <v>8000000</v>
      </c>
      <c r="E27" t="s">
        <v>29</v>
      </c>
      <c r="F27" t="s">
        <v>30</v>
      </c>
      <c r="G27" s="7">
        <v>8000000</v>
      </c>
      <c r="H27" s="7">
        <v>2617060</v>
      </c>
      <c r="I27" s="12">
        <f>H27/G27*100</f>
        <v>32.713250000000002</v>
      </c>
      <c r="J27" s="7">
        <v>8490695</v>
      </c>
      <c r="K27" s="7">
        <v>1548349</v>
      </c>
      <c r="L27" s="7">
        <f>G27-K27</f>
        <v>6451651</v>
      </c>
      <c r="M27" s="7">
        <v>9134665.7894700002</v>
      </c>
      <c r="N27" s="22">
        <f>L27/M27</f>
        <v>0.70628210694223215</v>
      </c>
      <c r="O27" s="27">
        <v>130220</v>
      </c>
      <c r="P27" s="32">
        <f>L27/O27</f>
        <v>49.544240516049761</v>
      </c>
      <c r="Q27" s="37" t="s">
        <v>103</v>
      </c>
      <c r="R27" s="42">
        <f>ABS(N94-N27)*100</f>
        <v>69.072732325712309</v>
      </c>
      <c r="U27" s="7">
        <v>1419324</v>
      </c>
      <c r="V27" t="s">
        <v>32</v>
      </c>
      <c r="W27" s="17" t="s">
        <v>33</v>
      </c>
      <c r="Y27" t="s">
        <v>45</v>
      </c>
      <c r="Z27">
        <v>201</v>
      </c>
      <c r="AA27">
        <v>0</v>
      </c>
    </row>
    <row r="28" spans="1:27" x14ac:dyDescent="0.25">
      <c r="A28" t="s">
        <v>104</v>
      </c>
      <c r="B28" t="s">
        <v>105</v>
      </c>
      <c r="C28" s="17">
        <v>44280</v>
      </c>
      <c r="D28" s="7">
        <v>6852700</v>
      </c>
      <c r="E28" t="s">
        <v>37</v>
      </c>
      <c r="F28" t="s">
        <v>30</v>
      </c>
      <c r="G28" s="7">
        <v>6852700</v>
      </c>
      <c r="H28" s="7">
        <v>3381930</v>
      </c>
      <c r="I28" s="12">
        <f>H28/G28*100</f>
        <v>49.351788346199314</v>
      </c>
      <c r="J28" s="7">
        <v>6763867</v>
      </c>
      <c r="K28" s="7">
        <v>1198702</v>
      </c>
      <c r="L28" s="7">
        <f>G28-K28</f>
        <v>5653998</v>
      </c>
      <c r="M28" s="7">
        <v>7420220</v>
      </c>
      <c r="N28" s="22">
        <f>L28/M28</f>
        <v>0.7619717474684039</v>
      </c>
      <c r="O28" s="27">
        <v>70802</v>
      </c>
      <c r="P28" s="32">
        <f>L28/O28</f>
        <v>79.856472980989238</v>
      </c>
      <c r="Q28" s="37" t="s">
        <v>106</v>
      </c>
      <c r="R28" s="42">
        <f>ABS(N94-N28)*100</f>
        <v>63.503768273095126</v>
      </c>
      <c r="U28" s="7">
        <v>1052746</v>
      </c>
      <c r="V28" t="s">
        <v>32</v>
      </c>
      <c r="W28" s="17" t="s">
        <v>33</v>
      </c>
      <c r="Y28" t="s">
        <v>34</v>
      </c>
      <c r="Z28">
        <v>201</v>
      </c>
      <c r="AA28">
        <v>0</v>
      </c>
    </row>
    <row r="29" spans="1:27" x14ac:dyDescent="0.25">
      <c r="A29" t="s">
        <v>107</v>
      </c>
      <c r="B29" t="s">
        <v>108</v>
      </c>
      <c r="C29" s="17">
        <v>44418</v>
      </c>
      <c r="D29" s="7">
        <v>7500000</v>
      </c>
      <c r="E29" t="s">
        <v>37</v>
      </c>
      <c r="F29" t="s">
        <v>30</v>
      </c>
      <c r="G29" s="7">
        <v>7500000</v>
      </c>
      <c r="H29" s="7">
        <v>6885200</v>
      </c>
      <c r="I29" s="12">
        <f>H29/G29*100</f>
        <v>91.802666666666667</v>
      </c>
      <c r="J29" s="7">
        <v>13770407</v>
      </c>
      <c r="K29" s="7">
        <v>1977122</v>
      </c>
      <c r="L29" s="7">
        <f>G29-K29</f>
        <v>5522878</v>
      </c>
      <c r="M29" s="7">
        <v>22679394.230769999</v>
      </c>
      <c r="N29" s="22">
        <f>L29/M29</f>
        <v>0.24351964359378261</v>
      </c>
      <c r="O29" s="27">
        <v>156147</v>
      </c>
      <c r="P29" s="32">
        <f>L29/O29</f>
        <v>35.36973492926537</v>
      </c>
      <c r="Q29" s="37" t="s">
        <v>109</v>
      </c>
      <c r="R29" s="42">
        <f>ABS(N94-N29)*100</f>
        <v>115.34897866055726</v>
      </c>
      <c r="U29" s="7">
        <v>1790142</v>
      </c>
      <c r="V29" t="s">
        <v>32</v>
      </c>
      <c r="W29" s="17" t="s">
        <v>33</v>
      </c>
      <c r="Y29" t="s">
        <v>34</v>
      </c>
      <c r="Z29">
        <v>201</v>
      </c>
      <c r="AA29">
        <v>0</v>
      </c>
    </row>
    <row r="30" spans="1:27" x14ac:dyDescent="0.25">
      <c r="A30" s="47" t="s">
        <v>110</v>
      </c>
      <c r="B30" t="s">
        <v>111</v>
      </c>
      <c r="C30" s="17">
        <v>44279</v>
      </c>
      <c r="D30" s="7">
        <v>21000000</v>
      </c>
      <c r="E30" t="s">
        <v>37</v>
      </c>
      <c r="F30" t="s">
        <v>58</v>
      </c>
      <c r="G30" s="7">
        <v>21000000</v>
      </c>
      <c r="H30" s="7">
        <f>1821530+1584430+1858340+875950+733300+1586440+530</f>
        <v>8460520</v>
      </c>
      <c r="I30" s="12">
        <f>H30/G30*100</f>
        <v>40.288190476190479</v>
      </c>
      <c r="J30" s="7">
        <v>3643067</v>
      </c>
      <c r="K30" s="7">
        <v>613986</v>
      </c>
      <c r="L30" s="7">
        <f>G30-K30</f>
        <v>20386014</v>
      </c>
      <c r="M30" s="7">
        <v>2118238.46154</v>
      </c>
      <c r="N30" s="22">
        <f>L30/M30</f>
        <v>9.6240410936448466</v>
      </c>
      <c r="O30" s="27">
        <v>222337</v>
      </c>
      <c r="P30" s="32">
        <f>L30/O30</f>
        <v>91.689705267229471</v>
      </c>
      <c r="Q30" s="37" t="s">
        <v>112</v>
      </c>
      <c r="R30" s="42">
        <f>ABS(N94-N30)*100</f>
        <v>822.70316634454912</v>
      </c>
      <c r="U30" s="7">
        <v>552711</v>
      </c>
      <c r="V30" t="s">
        <v>32</v>
      </c>
      <c r="W30" s="17" t="s">
        <v>33</v>
      </c>
      <c r="X30" t="s">
        <v>113</v>
      </c>
      <c r="Y30" t="s">
        <v>114</v>
      </c>
      <c r="Z30">
        <v>201</v>
      </c>
      <c r="AA30">
        <v>0</v>
      </c>
    </row>
    <row r="31" spans="1:27" x14ac:dyDescent="0.25">
      <c r="A31" t="s">
        <v>115</v>
      </c>
      <c r="B31" t="s">
        <v>116</v>
      </c>
      <c r="C31" s="17">
        <v>44194</v>
      </c>
      <c r="D31" s="7">
        <v>5592488</v>
      </c>
      <c r="E31" t="s">
        <v>37</v>
      </c>
      <c r="F31" t="s">
        <v>30</v>
      </c>
      <c r="G31" s="7">
        <v>5592488</v>
      </c>
      <c r="H31" s="7">
        <v>2207820</v>
      </c>
      <c r="I31" s="12">
        <f>H31/G31*100</f>
        <v>39.478314481854952</v>
      </c>
      <c r="J31" s="7">
        <v>3852918</v>
      </c>
      <c r="K31" s="7">
        <v>541148</v>
      </c>
      <c r="L31" s="7">
        <f>G31-K31</f>
        <v>5051340</v>
      </c>
      <c r="M31" s="7">
        <v>4357592.1052599996</v>
      </c>
      <c r="N31" s="22">
        <f>L31/M31</f>
        <v>1.159204413350801</v>
      </c>
      <c r="O31" s="27">
        <v>64133</v>
      </c>
      <c r="P31" s="32">
        <f>L31/O31</f>
        <v>78.763507086835176</v>
      </c>
      <c r="Q31" s="37" t="s">
        <v>103</v>
      </c>
      <c r="R31" s="42">
        <f>ABS(N94-N31)*100</f>
        <v>23.780501684855416</v>
      </c>
      <c r="U31" s="7">
        <v>476721</v>
      </c>
      <c r="V31" t="s">
        <v>32</v>
      </c>
      <c r="W31" s="17" t="s">
        <v>33</v>
      </c>
      <c r="Y31" t="s">
        <v>45</v>
      </c>
      <c r="Z31">
        <v>201</v>
      </c>
      <c r="AA31">
        <v>0</v>
      </c>
    </row>
    <row r="32" spans="1:27" x14ac:dyDescent="0.25">
      <c r="A32" t="s">
        <v>117</v>
      </c>
      <c r="B32" t="s">
        <v>118</v>
      </c>
      <c r="C32" s="17">
        <v>44134</v>
      </c>
      <c r="D32" s="7">
        <v>3200000</v>
      </c>
      <c r="E32" t="s">
        <v>29</v>
      </c>
      <c r="F32" t="s">
        <v>30</v>
      </c>
      <c r="G32" s="7">
        <v>3200000</v>
      </c>
      <c r="H32" s="7">
        <v>2286550</v>
      </c>
      <c r="I32" s="12">
        <f>H32/G32*100</f>
        <v>71.454687500000006</v>
      </c>
      <c r="J32" s="7">
        <v>4573100</v>
      </c>
      <c r="K32" s="7">
        <v>744952</v>
      </c>
      <c r="L32" s="7">
        <f>G32-K32</f>
        <v>2455048</v>
      </c>
      <c r="M32" s="7">
        <v>2677026.5734299999</v>
      </c>
      <c r="N32" s="22">
        <f>L32/M32</f>
        <v>0.91708017558242427</v>
      </c>
      <c r="O32" s="27">
        <v>59137</v>
      </c>
      <c r="P32" s="32">
        <f>L32/O32</f>
        <v>41.514584777719534</v>
      </c>
      <c r="Q32" s="37" t="s">
        <v>112</v>
      </c>
      <c r="R32" s="42">
        <f>ABS(N94-N32)*100</f>
        <v>47.99292546169309</v>
      </c>
      <c r="U32" s="7">
        <v>627748</v>
      </c>
      <c r="V32" t="s">
        <v>32</v>
      </c>
      <c r="W32" s="17" t="s">
        <v>33</v>
      </c>
      <c r="Y32" t="s">
        <v>114</v>
      </c>
      <c r="Z32">
        <v>201</v>
      </c>
      <c r="AA32">
        <v>0</v>
      </c>
    </row>
    <row r="33" spans="1:27" x14ac:dyDescent="0.25">
      <c r="A33" t="s">
        <v>119</v>
      </c>
      <c r="B33" t="s">
        <v>120</v>
      </c>
      <c r="C33" s="17">
        <v>43958</v>
      </c>
      <c r="D33" s="7">
        <v>950000</v>
      </c>
      <c r="E33" t="s">
        <v>29</v>
      </c>
      <c r="F33" t="s">
        <v>30</v>
      </c>
      <c r="G33" s="7">
        <v>950000</v>
      </c>
      <c r="H33" s="7">
        <v>430590</v>
      </c>
      <c r="I33" s="12">
        <f>H33/G33*100</f>
        <v>45.325263157894739</v>
      </c>
      <c r="J33" s="7">
        <v>861172</v>
      </c>
      <c r="K33" s="7">
        <v>162502</v>
      </c>
      <c r="L33" s="7">
        <f>G33-K33</f>
        <v>787498</v>
      </c>
      <c r="M33" s="7">
        <v>831750</v>
      </c>
      <c r="N33" s="22">
        <f>L33/M33</f>
        <v>0.94679651337541326</v>
      </c>
      <c r="O33" s="27">
        <v>7274</v>
      </c>
      <c r="P33" s="32">
        <f>L33/O33</f>
        <v>108.26202914489964</v>
      </c>
      <c r="Q33" s="37" t="s">
        <v>53</v>
      </c>
      <c r="R33" s="42">
        <f>ABS(N94-N33)*100</f>
        <v>45.021291682394192</v>
      </c>
      <c r="U33" s="7">
        <v>149498</v>
      </c>
      <c r="V33" t="s">
        <v>32</v>
      </c>
      <c r="W33" s="17" t="s">
        <v>33</v>
      </c>
      <c r="Y33" t="s">
        <v>34</v>
      </c>
      <c r="Z33">
        <v>201</v>
      </c>
      <c r="AA33">
        <v>0</v>
      </c>
    </row>
    <row r="34" spans="1:27" x14ac:dyDescent="0.25">
      <c r="A34" t="s">
        <v>121</v>
      </c>
      <c r="B34" t="s">
        <v>122</v>
      </c>
      <c r="C34" s="17">
        <v>44042</v>
      </c>
      <c r="D34" s="7">
        <v>494640</v>
      </c>
      <c r="E34" t="s">
        <v>29</v>
      </c>
      <c r="F34" t="s">
        <v>30</v>
      </c>
      <c r="G34" s="7">
        <v>494640</v>
      </c>
      <c r="H34" s="7">
        <v>300220</v>
      </c>
      <c r="I34" s="12">
        <f>H34/G34*100</f>
        <v>60.694646611677186</v>
      </c>
      <c r="J34" s="7">
        <v>600430</v>
      </c>
      <c r="K34" s="7">
        <v>134769</v>
      </c>
      <c r="L34" s="7">
        <f>G34-K34</f>
        <v>359871</v>
      </c>
      <c r="M34" s="7">
        <v>554358.33333000005</v>
      </c>
      <c r="N34" s="22">
        <f>L34/M34</f>
        <v>0.64916675435953974</v>
      </c>
      <c r="O34" s="27">
        <v>6008</v>
      </c>
      <c r="P34" s="32">
        <f>L34/O34</f>
        <v>59.898635153129163</v>
      </c>
      <c r="Q34" s="37" t="s">
        <v>53</v>
      </c>
      <c r="R34" s="42">
        <f>ABS(N94-N34)*100</f>
        <v>74.784267583981546</v>
      </c>
      <c r="U34" s="7">
        <v>123623</v>
      </c>
      <c r="V34" t="s">
        <v>32</v>
      </c>
      <c r="W34" s="17" t="s">
        <v>33</v>
      </c>
      <c r="Y34" t="s">
        <v>34</v>
      </c>
      <c r="Z34">
        <v>201</v>
      </c>
      <c r="AA34">
        <v>0</v>
      </c>
    </row>
    <row r="35" spans="1:27" x14ac:dyDescent="0.25">
      <c r="A35" t="s">
        <v>123</v>
      </c>
      <c r="B35" t="s">
        <v>124</v>
      </c>
      <c r="C35" s="17">
        <v>44536</v>
      </c>
      <c r="D35" s="7">
        <v>4650000</v>
      </c>
      <c r="E35" t="s">
        <v>29</v>
      </c>
      <c r="F35" t="s">
        <v>30</v>
      </c>
      <c r="G35" s="7">
        <v>4650000</v>
      </c>
      <c r="H35" s="7">
        <v>1930960</v>
      </c>
      <c r="I35" s="12">
        <f>H35/G35*100</f>
        <v>41.526021505376342</v>
      </c>
      <c r="J35" s="7">
        <v>3861913</v>
      </c>
      <c r="K35" s="7">
        <v>773044</v>
      </c>
      <c r="L35" s="7">
        <f>G35-K35</f>
        <v>3876956</v>
      </c>
      <c r="M35" s="7">
        <v>4118492</v>
      </c>
      <c r="N35" s="22">
        <f>L35/M35</f>
        <v>0.94135329144745217</v>
      </c>
      <c r="O35" s="27">
        <v>36118</v>
      </c>
      <c r="P35" s="32">
        <f>L35/O35</f>
        <v>107.34138102884988</v>
      </c>
      <c r="Q35" s="37" t="s">
        <v>106</v>
      </c>
      <c r="R35" s="42">
        <f>ABS(N94-N35)*100</f>
        <v>45.565613875190301</v>
      </c>
      <c r="U35" s="7">
        <v>717303</v>
      </c>
      <c r="V35" t="s">
        <v>32</v>
      </c>
      <c r="W35" s="17" t="s">
        <v>33</v>
      </c>
      <c r="Y35" t="s">
        <v>34</v>
      </c>
      <c r="Z35">
        <v>201</v>
      </c>
      <c r="AA35">
        <v>0</v>
      </c>
    </row>
    <row r="36" spans="1:27" x14ac:dyDescent="0.25">
      <c r="A36" t="s">
        <v>125</v>
      </c>
      <c r="B36" t="s">
        <v>126</v>
      </c>
      <c r="C36" s="17">
        <v>44140</v>
      </c>
      <c r="D36" s="7">
        <v>6000000</v>
      </c>
      <c r="E36" t="s">
        <v>29</v>
      </c>
      <c r="F36" t="s">
        <v>30</v>
      </c>
      <c r="G36" s="7">
        <v>6000000</v>
      </c>
      <c r="H36" s="7">
        <v>1990120</v>
      </c>
      <c r="I36" s="12">
        <f>H36/G36*100</f>
        <v>33.168666666666667</v>
      </c>
      <c r="J36" s="7">
        <v>3980235</v>
      </c>
      <c r="K36" s="7">
        <v>626998</v>
      </c>
      <c r="L36" s="7">
        <f>G36-K36</f>
        <v>5373002</v>
      </c>
      <c r="M36" s="7">
        <v>4470982.6666700002</v>
      </c>
      <c r="N36" s="22">
        <f>L36/M36</f>
        <v>1.2017496824701015</v>
      </c>
      <c r="O36" s="27">
        <v>36014</v>
      </c>
      <c r="P36" s="32">
        <f>L36/O36</f>
        <v>149.19203643027711</v>
      </c>
      <c r="Q36" s="37" t="s">
        <v>106</v>
      </c>
      <c r="R36" s="42">
        <f>ABS(N94-N36)*100</f>
        <v>19.52597477292537</v>
      </c>
      <c r="U36" s="7">
        <v>585342</v>
      </c>
      <c r="V36" t="s">
        <v>32</v>
      </c>
      <c r="W36" s="17" t="s">
        <v>33</v>
      </c>
      <c r="Y36" t="s">
        <v>34</v>
      </c>
      <c r="Z36">
        <v>201</v>
      </c>
      <c r="AA36">
        <v>0</v>
      </c>
    </row>
    <row r="37" spans="1:27" x14ac:dyDescent="0.25">
      <c r="A37" t="s">
        <v>127</v>
      </c>
      <c r="B37" t="s">
        <v>128</v>
      </c>
      <c r="C37" s="17">
        <v>44551</v>
      </c>
      <c r="D37" s="7">
        <v>8100000</v>
      </c>
      <c r="E37" t="s">
        <v>29</v>
      </c>
      <c r="F37" t="s">
        <v>30</v>
      </c>
      <c r="G37" s="7">
        <v>8100000</v>
      </c>
      <c r="H37" s="7">
        <v>3845510</v>
      </c>
      <c r="I37" s="12">
        <f>H37/G37*100</f>
        <v>47.475432098765431</v>
      </c>
      <c r="J37" s="7">
        <v>7691012</v>
      </c>
      <c r="K37" s="7">
        <v>1079564</v>
      </c>
      <c r="L37" s="7">
        <f>G37-K37</f>
        <v>7020436</v>
      </c>
      <c r="M37" s="7">
        <v>4623390.2097899998</v>
      </c>
      <c r="N37" s="22">
        <f>L37/M37</f>
        <v>1.5184606276870749</v>
      </c>
      <c r="O37" s="27">
        <v>101817</v>
      </c>
      <c r="P37" s="32">
        <f>L37/O37</f>
        <v>68.951511044324619</v>
      </c>
      <c r="Q37" s="37" t="s">
        <v>112</v>
      </c>
      <c r="R37" s="42">
        <f>ABS(N94-N37)*100</f>
        <v>12.145119748771972</v>
      </c>
      <c r="U37" s="7">
        <v>965987</v>
      </c>
      <c r="V37" t="s">
        <v>32</v>
      </c>
      <c r="W37" s="17" t="s">
        <v>33</v>
      </c>
      <c r="Y37" t="s">
        <v>114</v>
      </c>
      <c r="Z37">
        <v>301</v>
      </c>
      <c r="AA37">
        <v>0</v>
      </c>
    </row>
    <row r="38" spans="1:27" x14ac:dyDescent="0.25">
      <c r="A38" t="s">
        <v>130</v>
      </c>
      <c r="B38" t="s">
        <v>131</v>
      </c>
      <c r="C38" s="17">
        <v>44448</v>
      </c>
      <c r="D38" s="7">
        <v>2050000</v>
      </c>
      <c r="E38" t="s">
        <v>37</v>
      </c>
      <c r="F38" t="s">
        <v>30</v>
      </c>
      <c r="G38" s="7">
        <v>2050000</v>
      </c>
      <c r="H38" s="7">
        <v>827380</v>
      </c>
      <c r="I38" s="12">
        <f>H38/G38*100</f>
        <v>40.36</v>
      </c>
      <c r="J38" s="7">
        <v>1654761</v>
      </c>
      <c r="K38" s="7">
        <v>288392</v>
      </c>
      <c r="L38" s="7">
        <f>G38-K38</f>
        <v>1761608</v>
      </c>
      <c r="M38" s="7">
        <v>1119974.5901599999</v>
      </c>
      <c r="N38" s="22">
        <f>L38/M38</f>
        <v>1.5728999706576701</v>
      </c>
      <c r="O38" s="27">
        <v>30280</v>
      </c>
      <c r="P38" s="32">
        <f>L38/O38</f>
        <v>58.177278731836196</v>
      </c>
      <c r="Q38" s="37" t="s">
        <v>132</v>
      </c>
      <c r="R38" s="42">
        <f>ABS(N94-N38)*100</f>
        <v>17.589054045831489</v>
      </c>
      <c r="U38" s="7">
        <v>251856</v>
      </c>
      <c r="V38" t="s">
        <v>32</v>
      </c>
      <c r="W38" s="17" t="s">
        <v>33</v>
      </c>
      <c r="Y38" t="s">
        <v>114</v>
      </c>
      <c r="Z38">
        <v>301</v>
      </c>
      <c r="AA38">
        <v>0</v>
      </c>
    </row>
    <row r="39" spans="1:27" x14ac:dyDescent="0.25">
      <c r="A39" t="s">
        <v>133</v>
      </c>
      <c r="B39" t="s">
        <v>134</v>
      </c>
      <c r="C39" s="17">
        <v>44543</v>
      </c>
      <c r="D39" s="7">
        <v>1100000</v>
      </c>
      <c r="E39" t="s">
        <v>29</v>
      </c>
      <c r="F39" t="s">
        <v>30</v>
      </c>
      <c r="G39" s="7">
        <v>1100000</v>
      </c>
      <c r="H39" s="7">
        <v>686280</v>
      </c>
      <c r="I39" s="12">
        <f>H39/G39*100</f>
        <v>62.389090909090903</v>
      </c>
      <c r="J39" s="7">
        <v>1372558</v>
      </c>
      <c r="K39" s="7">
        <v>238524</v>
      </c>
      <c r="L39" s="7">
        <f>G39-K39</f>
        <v>861476</v>
      </c>
      <c r="M39" s="7">
        <v>929536.06556999998</v>
      </c>
      <c r="N39" s="22">
        <f>L39/M39</f>
        <v>0.9267806079925851</v>
      </c>
      <c r="O39" s="27">
        <v>29599</v>
      </c>
      <c r="P39" s="32">
        <f>L39/O39</f>
        <v>29.104902192641642</v>
      </c>
      <c r="Q39" s="37" t="s">
        <v>132</v>
      </c>
      <c r="R39" s="42">
        <f>ABS(N94-N39)*100</f>
        <v>47.022882220677012</v>
      </c>
      <c r="U39" s="7">
        <v>205825</v>
      </c>
      <c r="V39" t="s">
        <v>32</v>
      </c>
      <c r="W39" s="17" t="s">
        <v>33</v>
      </c>
      <c r="Y39" t="s">
        <v>114</v>
      </c>
      <c r="Z39">
        <v>201</v>
      </c>
      <c r="AA39">
        <v>0</v>
      </c>
    </row>
    <row r="40" spans="1:27" x14ac:dyDescent="0.25">
      <c r="A40" t="s">
        <v>135</v>
      </c>
      <c r="B40" t="s">
        <v>136</v>
      </c>
      <c r="C40" s="17">
        <v>44069</v>
      </c>
      <c r="D40" s="7">
        <v>1000000</v>
      </c>
      <c r="E40" t="s">
        <v>29</v>
      </c>
      <c r="F40" t="s">
        <v>30</v>
      </c>
      <c r="G40" s="7">
        <v>1000000</v>
      </c>
      <c r="H40" s="7">
        <v>594950</v>
      </c>
      <c r="I40" s="12">
        <f>H40/G40*100</f>
        <v>59.494999999999997</v>
      </c>
      <c r="J40" s="7">
        <v>1189905</v>
      </c>
      <c r="K40" s="7">
        <v>426656</v>
      </c>
      <c r="L40" s="7">
        <f>G40-K40</f>
        <v>573344</v>
      </c>
      <c r="M40" s="7">
        <v>646821.18643999996</v>
      </c>
      <c r="N40" s="22">
        <f>L40/M40</f>
        <v>0.88640262876297138</v>
      </c>
      <c r="O40" s="27">
        <v>11457</v>
      </c>
      <c r="P40" s="32">
        <f>L40/O40</f>
        <v>50.043117744610285</v>
      </c>
      <c r="Q40" s="37" t="s">
        <v>79</v>
      </c>
      <c r="R40" s="42">
        <f>ABS(N94-N40)*100</f>
        <v>51.060680143638379</v>
      </c>
      <c r="U40" s="7">
        <v>372002</v>
      </c>
      <c r="V40" t="s">
        <v>32</v>
      </c>
      <c r="W40" s="17" t="s">
        <v>33</v>
      </c>
      <c r="Y40" t="s">
        <v>45</v>
      </c>
      <c r="Z40">
        <v>201</v>
      </c>
      <c r="AA40">
        <v>0</v>
      </c>
    </row>
    <row r="41" spans="1:27" x14ac:dyDescent="0.25">
      <c r="A41" t="s">
        <v>137</v>
      </c>
      <c r="B41" t="s">
        <v>138</v>
      </c>
      <c r="C41" s="17">
        <v>44230</v>
      </c>
      <c r="D41" s="7">
        <v>600000</v>
      </c>
      <c r="E41" t="s">
        <v>37</v>
      </c>
      <c r="F41" t="s">
        <v>30</v>
      </c>
      <c r="G41" s="7">
        <v>600000</v>
      </c>
      <c r="H41" s="7">
        <v>430710</v>
      </c>
      <c r="I41" s="12">
        <f>H41/G41*100</f>
        <v>71.784999999999997</v>
      </c>
      <c r="J41" s="7">
        <v>861429</v>
      </c>
      <c r="K41" s="7">
        <v>341883</v>
      </c>
      <c r="L41" s="7">
        <f>G41-K41</f>
        <v>258117</v>
      </c>
      <c r="M41" s="7">
        <v>455742.10525999998</v>
      </c>
      <c r="N41" s="22">
        <f>L41/M41</f>
        <v>0.56636636602348767</v>
      </c>
      <c r="O41" s="27">
        <v>3401</v>
      </c>
      <c r="P41" s="32">
        <f>L41/O41</f>
        <v>75.89444281093796</v>
      </c>
      <c r="Q41" s="37" t="s">
        <v>139</v>
      </c>
      <c r="R41" s="42">
        <f>ABS(N94-N41)*100</f>
        <v>83.064306417586749</v>
      </c>
      <c r="U41" s="7">
        <v>312238</v>
      </c>
      <c r="V41" t="s">
        <v>32</v>
      </c>
      <c r="W41" s="17" t="s">
        <v>33</v>
      </c>
      <c r="Y41" t="s">
        <v>45</v>
      </c>
      <c r="Z41">
        <v>201</v>
      </c>
      <c r="AA41">
        <v>0</v>
      </c>
    </row>
    <row r="42" spans="1:27" x14ac:dyDescent="0.25">
      <c r="A42" s="47" t="s">
        <v>140</v>
      </c>
      <c r="B42" t="s">
        <v>141</v>
      </c>
      <c r="C42" s="17">
        <v>44448</v>
      </c>
      <c r="D42" s="7">
        <v>2700000</v>
      </c>
      <c r="E42" t="s">
        <v>29</v>
      </c>
      <c r="F42" t="s">
        <v>58</v>
      </c>
      <c r="G42" s="7">
        <v>2700000</v>
      </c>
      <c r="H42" s="7">
        <f>467280+744050</f>
        <v>1211330</v>
      </c>
      <c r="I42" s="12">
        <f>H42/G42*100</f>
        <v>44.864074074074075</v>
      </c>
      <c r="J42" s="7">
        <v>908508</v>
      </c>
      <c r="K42" s="7">
        <v>235991</v>
      </c>
      <c r="L42" s="7">
        <f>G42-K42</f>
        <v>2464009</v>
      </c>
      <c r="M42" s="7">
        <v>551243.44261999999</v>
      </c>
      <c r="N42" s="22">
        <f>L42/M42</f>
        <v>4.4699107680788615</v>
      </c>
      <c r="O42" s="27">
        <v>32603</v>
      </c>
      <c r="P42" s="32">
        <f>L42/O42</f>
        <v>75.576143299696341</v>
      </c>
      <c r="Q42" s="37" t="s">
        <v>132</v>
      </c>
      <c r="R42" s="42">
        <f>ABS(N94-N42)*100</f>
        <v>307.29013378795065</v>
      </c>
      <c r="U42" s="7">
        <v>189168</v>
      </c>
      <c r="V42" t="s">
        <v>32</v>
      </c>
      <c r="W42" s="17" t="s">
        <v>33</v>
      </c>
      <c r="X42" t="s">
        <v>142</v>
      </c>
      <c r="Y42" t="s">
        <v>114</v>
      </c>
      <c r="Z42">
        <v>201</v>
      </c>
      <c r="AA42">
        <v>0</v>
      </c>
    </row>
    <row r="43" spans="1:27" x14ac:dyDescent="0.25">
      <c r="A43" t="s">
        <v>143</v>
      </c>
      <c r="B43" t="s">
        <v>144</v>
      </c>
      <c r="C43" s="17">
        <v>44313</v>
      </c>
      <c r="D43" s="7">
        <v>1200000</v>
      </c>
      <c r="E43" t="s">
        <v>29</v>
      </c>
      <c r="F43" t="s">
        <v>30</v>
      </c>
      <c r="G43" s="7">
        <v>1200000</v>
      </c>
      <c r="H43" s="7">
        <v>1120470</v>
      </c>
      <c r="I43" s="12">
        <f>H43/G43*100</f>
        <v>93.372500000000002</v>
      </c>
      <c r="J43" s="7">
        <v>2240947</v>
      </c>
      <c r="K43" s="7">
        <v>787174</v>
      </c>
      <c r="L43" s="7">
        <f>G43-K43</f>
        <v>412826</v>
      </c>
      <c r="M43" s="7">
        <v>1045879.85612</v>
      </c>
      <c r="N43" s="22">
        <f>L43/M43</f>
        <v>0.39471646536104049</v>
      </c>
      <c r="O43" s="27">
        <v>20093</v>
      </c>
      <c r="P43" s="32">
        <f>L43/O43</f>
        <v>20.545762205743294</v>
      </c>
      <c r="Q43" s="37" t="s">
        <v>145</v>
      </c>
      <c r="R43" s="42">
        <f>ABS(N94-N43)*100</f>
        <v>100.22929648383148</v>
      </c>
      <c r="U43" s="7">
        <v>714123</v>
      </c>
      <c r="V43" t="s">
        <v>32</v>
      </c>
      <c r="W43" s="17" t="s">
        <v>33</v>
      </c>
      <c r="Y43" t="s">
        <v>45</v>
      </c>
      <c r="Z43">
        <v>201</v>
      </c>
      <c r="AA43">
        <v>0</v>
      </c>
    </row>
    <row r="44" spans="1:27" x14ac:dyDescent="0.25">
      <c r="A44" t="s">
        <v>146</v>
      </c>
      <c r="B44" t="s">
        <v>147</v>
      </c>
      <c r="C44" s="17">
        <v>44196</v>
      </c>
      <c r="D44" s="7">
        <v>500000</v>
      </c>
      <c r="E44" t="s">
        <v>29</v>
      </c>
      <c r="F44" t="s">
        <v>30</v>
      </c>
      <c r="G44" s="7">
        <v>500000</v>
      </c>
      <c r="H44" s="7">
        <v>140830</v>
      </c>
      <c r="I44" s="12">
        <f>H44/G44*100</f>
        <v>28.166000000000004</v>
      </c>
      <c r="J44" s="7">
        <v>281650</v>
      </c>
      <c r="K44" s="7">
        <v>145406</v>
      </c>
      <c r="L44" s="7">
        <f>G44-K44</f>
        <v>354594</v>
      </c>
      <c r="M44" s="7">
        <v>111675.40983999999</v>
      </c>
      <c r="N44" s="22">
        <f>L44/M44</f>
        <v>3.175220046275498</v>
      </c>
      <c r="O44" s="27">
        <v>3503</v>
      </c>
      <c r="P44" s="32">
        <f>L44/O44</f>
        <v>101.2258064516129</v>
      </c>
      <c r="Q44" s="37" t="s">
        <v>132</v>
      </c>
      <c r="R44" s="42">
        <f>ABS(N94-N44)*100</f>
        <v>177.8210616076143</v>
      </c>
      <c r="U44" s="7">
        <v>131025</v>
      </c>
      <c r="V44" t="s">
        <v>32</v>
      </c>
      <c r="W44" s="17" t="s">
        <v>33</v>
      </c>
      <c r="Y44" t="s">
        <v>114</v>
      </c>
      <c r="Z44">
        <v>301</v>
      </c>
      <c r="AA44">
        <v>0</v>
      </c>
    </row>
    <row r="45" spans="1:27" x14ac:dyDescent="0.25">
      <c r="A45" t="s">
        <v>148</v>
      </c>
      <c r="B45" t="s">
        <v>149</v>
      </c>
      <c r="C45" s="17">
        <v>44279</v>
      </c>
      <c r="D45" s="7">
        <v>850000</v>
      </c>
      <c r="E45" t="s">
        <v>29</v>
      </c>
      <c r="F45" t="s">
        <v>30</v>
      </c>
      <c r="G45" s="7">
        <v>850000</v>
      </c>
      <c r="H45" s="7">
        <v>502630</v>
      </c>
      <c r="I45" s="12">
        <f>H45/G45*100</f>
        <v>59.132941176470588</v>
      </c>
      <c r="J45" s="7">
        <v>1005250</v>
      </c>
      <c r="K45" s="7">
        <v>206390</v>
      </c>
      <c r="L45" s="7">
        <f>G45-K45</f>
        <v>643610</v>
      </c>
      <c r="M45" s="7">
        <v>654803.27868999995</v>
      </c>
      <c r="N45" s="22">
        <f>L45/M45</f>
        <v>0.98290589089231006</v>
      </c>
      <c r="O45" s="27">
        <v>19799</v>
      </c>
      <c r="P45" s="32">
        <f>L45/O45</f>
        <v>32.507197333198647</v>
      </c>
      <c r="Q45" s="37" t="s">
        <v>132</v>
      </c>
      <c r="R45" s="42">
        <f>ABS(N94-N45)*100</f>
        <v>41.410353930704517</v>
      </c>
      <c r="U45" s="7">
        <v>172498</v>
      </c>
      <c r="V45" t="s">
        <v>32</v>
      </c>
      <c r="W45" s="17" t="s">
        <v>33</v>
      </c>
      <c r="Y45" t="s">
        <v>114</v>
      </c>
      <c r="Z45">
        <v>201</v>
      </c>
      <c r="AA45">
        <v>0</v>
      </c>
    </row>
    <row r="46" spans="1:27" x14ac:dyDescent="0.25">
      <c r="A46" t="s">
        <v>150</v>
      </c>
      <c r="B46" t="s">
        <v>151</v>
      </c>
      <c r="C46" s="17">
        <v>44567</v>
      </c>
      <c r="D46" s="7">
        <v>1950000</v>
      </c>
      <c r="E46" t="s">
        <v>29</v>
      </c>
      <c r="F46" t="s">
        <v>30</v>
      </c>
      <c r="G46" s="7">
        <v>1950000</v>
      </c>
      <c r="H46" s="7">
        <v>1062170</v>
      </c>
      <c r="I46" s="12">
        <f>H46/G46*100</f>
        <v>54.470256410256411</v>
      </c>
      <c r="J46" s="7">
        <v>2124333</v>
      </c>
      <c r="K46" s="7">
        <v>646321</v>
      </c>
      <c r="L46" s="7">
        <f>G46-K46</f>
        <v>1303679</v>
      </c>
      <c r="M46" s="7">
        <v>1894887.17949</v>
      </c>
      <c r="N46" s="22">
        <f>L46/M46</f>
        <v>0.68799821652225179</v>
      </c>
      <c r="O46" s="27">
        <v>18616</v>
      </c>
      <c r="P46" s="32">
        <f>L46/O46</f>
        <v>70.030027932960891</v>
      </c>
      <c r="Q46" s="37" t="s">
        <v>152</v>
      </c>
      <c r="R46" s="42">
        <f>ABS(N94-N46)*100</f>
        <v>70.901121367710346</v>
      </c>
      <c r="U46" s="7">
        <v>609492</v>
      </c>
      <c r="V46" t="s">
        <v>32</v>
      </c>
      <c r="W46" s="17" t="s">
        <v>33</v>
      </c>
      <c r="Y46" t="s">
        <v>34</v>
      </c>
      <c r="Z46">
        <v>201</v>
      </c>
      <c r="AA46">
        <v>0</v>
      </c>
    </row>
    <row r="47" spans="1:27" x14ac:dyDescent="0.25">
      <c r="A47" t="s">
        <v>153</v>
      </c>
      <c r="B47" t="s">
        <v>154</v>
      </c>
      <c r="C47" s="17">
        <v>44538</v>
      </c>
      <c r="D47" s="7">
        <v>3250000</v>
      </c>
      <c r="E47" t="s">
        <v>37</v>
      </c>
      <c r="F47" t="s">
        <v>30</v>
      </c>
      <c r="G47" s="7">
        <v>3250000</v>
      </c>
      <c r="H47" s="7">
        <v>1807430</v>
      </c>
      <c r="I47" s="12">
        <f>H47/G47*100</f>
        <v>55.613230769230768</v>
      </c>
      <c r="J47" s="7">
        <v>3614865</v>
      </c>
      <c r="K47" s="7">
        <v>466970</v>
      </c>
      <c r="L47" s="7">
        <f>G47-K47</f>
        <v>2783030</v>
      </c>
      <c r="M47" s="7">
        <v>2580241.8032800001</v>
      </c>
      <c r="N47" s="22">
        <f>L47/M47</f>
        <v>1.0785927103662207</v>
      </c>
      <c r="O47" s="27">
        <v>46154</v>
      </c>
      <c r="P47" s="32">
        <f>L47/O47</f>
        <v>60.298782337392211</v>
      </c>
      <c r="Q47" s="37" t="s">
        <v>132</v>
      </c>
      <c r="R47" s="42">
        <f>ABS(N94-N47)*100</f>
        <v>31.841671983313447</v>
      </c>
      <c r="U47" s="7">
        <v>407198</v>
      </c>
      <c r="V47" t="s">
        <v>32</v>
      </c>
      <c r="W47" s="17" t="s">
        <v>33</v>
      </c>
      <c r="Y47" t="s">
        <v>114</v>
      </c>
      <c r="Z47">
        <v>301</v>
      </c>
      <c r="AA47">
        <v>0</v>
      </c>
    </row>
    <row r="48" spans="1:27" x14ac:dyDescent="0.25">
      <c r="A48" t="s">
        <v>155</v>
      </c>
      <c r="B48" t="s">
        <v>156</v>
      </c>
      <c r="C48" s="17">
        <v>44326</v>
      </c>
      <c r="D48" s="7">
        <v>655000</v>
      </c>
      <c r="E48" t="s">
        <v>29</v>
      </c>
      <c r="F48" t="s">
        <v>30</v>
      </c>
      <c r="G48" s="7">
        <v>655000</v>
      </c>
      <c r="H48" s="7">
        <v>644880</v>
      </c>
      <c r="I48" s="12">
        <f>H48/G48*100</f>
        <v>98.454961832061073</v>
      </c>
      <c r="J48" s="7">
        <v>1289750</v>
      </c>
      <c r="K48" s="7">
        <v>254091</v>
      </c>
      <c r="L48" s="7">
        <f>G48-K48</f>
        <v>400909</v>
      </c>
      <c r="M48" s="7">
        <v>848900.81967</v>
      </c>
      <c r="N48" s="22">
        <f>L48/M48</f>
        <v>0.47226836246411985</v>
      </c>
      <c r="O48" s="27">
        <v>12434</v>
      </c>
      <c r="P48" s="32">
        <f>L48/O48</f>
        <v>32.242962843815342</v>
      </c>
      <c r="Q48" s="37" t="s">
        <v>132</v>
      </c>
      <c r="R48" s="42">
        <f>ABS(N94-N48)*100</f>
        <v>92.47410677352353</v>
      </c>
      <c r="U48" s="7">
        <v>228499</v>
      </c>
      <c r="V48" t="s">
        <v>32</v>
      </c>
      <c r="W48" s="17" t="s">
        <v>33</v>
      </c>
      <c r="Y48" t="s">
        <v>114</v>
      </c>
      <c r="Z48">
        <v>201</v>
      </c>
      <c r="AA48">
        <v>0</v>
      </c>
    </row>
    <row r="49" spans="1:27" x14ac:dyDescent="0.25">
      <c r="A49" t="s">
        <v>157</v>
      </c>
      <c r="B49" t="s">
        <v>158</v>
      </c>
      <c r="C49" s="17">
        <v>44298</v>
      </c>
      <c r="D49" s="7">
        <v>2587442</v>
      </c>
      <c r="E49" t="s">
        <v>29</v>
      </c>
      <c r="F49" t="s">
        <v>30</v>
      </c>
      <c r="G49" s="7">
        <v>2587442</v>
      </c>
      <c r="H49" s="7">
        <v>1922530</v>
      </c>
      <c r="I49" s="12">
        <f>H49/G49*100</f>
        <v>74.302341849595095</v>
      </c>
      <c r="J49" s="7">
        <v>3845066</v>
      </c>
      <c r="K49" s="7">
        <v>2284715</v>
      </c>
      <c r="L49" s="7">
        <f>G49-K49</f>
        <v>302727</v>
      </c>
      <c r="M49" s="7">
        <v>1625365.625</v>
      </c>
      <c r="N49" s="22">
        <f>L49/M49</f>
        <v>0.18625163184437349</v>
      </c>
      <c r="O49" s="27">
        <v>36661</v>
      </c>
      <c r="P49" s="32">
        <f>L49/O49</f>
        <v>8.2574670630915694</v>
      </c>
      <c r="Q49" s="37" t="s">
        <v>129</v>
      </c>
      <c r="R49" s="42">
        <f>ABS(N94-N49)*100</f>
        <v>121.07577983549818</v>
      </c>
      <c r="U49" s="7">
        <v>1892946</v>
      </c>
      <c r="V49" t="s">
        <v>32</v>
      </c>
      <c r="W49" s="17" t="s">
        <v>33</v>
      </c>
      <c r="Y49" t="s">
        <v>45</v>
      </c>
      <c r="Z49">
        <v>201</v>
      </c>
      <c r="AA49">
        <v>0</v>
      </c>
    </row>
    <row r="50" spans="1:27" x14ac:dyDescent="0.25">
      <c r="A50" t="s">
        <v>159</v>
      </c>
      <c r="B50" t="s">
        <v>160</v>
      </c>
      <c r="C50" s="17">
        <v>44298</v>
      </c>
      <c r="D50" s="7">
        <v>1366950</v>
      </c>
      <c r="E50" t="s">
        <v>29</v>
      </c>
      <c r="F50" t="s">
        <v>30</v>
      </c>
      <c r="G50" s="7">
        <v>1366950</v>
      </c>
      <c r="H50" s="7">
        <v>715540</v>
      </c>
      <c r="I50" s="12">
        <f>H50/G50*100</f>
        <v>52.34573320165331</v>
      </c>
      <c r="J50" s="7">
        <v>1431077</v>
      </c>
      <c r="K50" s="7">
        <v>574003</v>
      </c>
      <c r="L50" s="7">
        <f>G50-K50</f>
        <v>792947</v>
      </c>
      <c r="M50" s="7">
        <v>702519.67212999996</v>
      </c>
      <c r="N50" s="22">
        <f>L50/M50</f>
        <v>1.1287185703936653</v>
      </c>
      <c r="O50" s="27">
        <v>23401</v>
      </c>
      <c r="P50" s="32">
        <f>L50/O50</f>
        <v>33.885175847186019</v>
      </c>
      <c r="Q50" s="37" t="s">
        <v>132</v>
      </c>
      <c r="R50" s="42">
        <f>ABS(N94-N50)*100</f>
        <v>26.829085980568991</v>
      </c>
      <c r="U50" s="7">
        <v>472500</v>
      </c>
      <c r="V50" t="s">
        <v>32</v>
      </c>
      <c r="W50" s="17" t="s">
        <v>33</v>
      </c>
      <c r="Y50" t="s">
        <v>114</v>
      </c>
      <c r="Z50">
        <v>201</v>
      </c>
      <c r="AA50">
        <v>0</v>
      </c>
    </row>
    <row r="51" spans="1:27" x14ac:dyDescent="0.25">
      <c r="A51" s="47" t="s">
        <v>161</v>
      </c>
      <c r="B51" t="s">
        <v>162</v>
      </c>
      <c r="C51" s="17">
        <v>43950</v>
      </c>
      <c r="D51" s="7">
        <v>5800000</v>
      </c>
      <c r="E51" t="s">
        <v>29</v>
      </c>
      <c r="F51" t="s">
        <v>58</v>
      </c>
      <c r="G51" s="7">
        <v>5800000</v>
      </c>
      <c r="H51" s="7">
        <v>2908110</v>
      </c>
      <c r="I51" s="12">
        <f>H51/G51*100</f>
        <v>50.139827586206899</v>
      </c>
      <c r="J51" s="7">
        <v>5492509</v>
      </c>
      <c r="K51" s="7">
        <v>645640</v>
      </c>
      <c r="L51" s="7">
        <f>G51-K51</f>
        <v>5154360</v>
      </c>
      <c r="M51" s="7">
        <v>4289264.6017699996</v>
      </c>
      <c r="N51" s="22">
        <f>L51/M51</f>
        <v>1.2016885127285017</v>
      </c>
      <c r="O51" s="27">
        <v>84376</v>
      </c>
      <c r="P51" s="32">
        <f>L51/O51</f>
        <v>61.087987105338009</v>
      </c>
      <c r="Q51" s="37" t="s">
        <v>163</v>
      </c>
      <c r="R51" s="42">
        <f>ABS(N94-N51)*100</f>
        <v>19.532091747085346</v>
      </c>
      <c r="U51" s="7">
        <v>581173</v>
      </c>
      <c r="V51" t="s">
        <v>32</v>
      </c>
      <c r="W51" s="17" t="s">
        <v>33</v>
      </c>
      <c r="X51" t="s">
        <v>164</v>
      </c>
      <c r="Y51" t="s">
        <v>114</v>
      </c>
      <c r="Z51">
        <v>301</v>
      </c>
      <c r="AA51">
        <v>0</v>
      </c>
    </row>
    <row r="52" spans="1:27" x14ac:dyDescent="0.25">
      <c r="A52" t="s">
        <v>165</v>
      </c>
      <c r="B52" t="s">
        <v>166</v>
      </c>
      <c r="C52" s="17">
        <v>44153</v>
      </c>
      <c r="D52" s="7">
        <v>350000</v>
      </c>
      <c r="E52" t="s">
        <v>37</v>
      </c>
      <c r="F52" t="s">
        <v>30</v>
      </c>
      <c r="G52" s="7">
        <v>350000</v>
      </c>
      <c r="H52" s="7">
        <v>173610</v>
      </c>
      <c r="I52" s="12">
        <f>H52/G52*100</f>
        <v>49.60285714285714</v>
      </c>
      <c r="J52" s="7">
        <v>347224</v>
      </c>
      <c r="K52" s="7">
        <v>168980</v>
      </c>
      <c r="L52" s="7">
        <f>G52-K52</f>
        <v>181020</v>
      </c>
      <c r="M52" s="7">
        <v>193743.47826</v>
      </c>
      <c r="N52" s="22">
        <f>L52/M52</f>
        <v>0.93432822423614514</v>
      </c>
      <c r="O52" s="27">
        <v>2275</v>
      </c>
      <c r="P52" s="32">
        <f>L52/O52</f>
        <v>79.569230769230771</v>
      </c>
      <c r="Q52" s="37" t="s">
        <v>167</v>
      </c>
      <c r="R52" s="42">
        <f>ABS(N94-N52)*100</f>
        <v>46.268120596321005</v>
      </c>
      <c r="U52" s="7">
        <v>145280</v>
      </c>
      <c r="V52" t="s">
        <v>32</v>
      </c>
      <c r="W52" s="17" t="s">
        <v>33</v>
      </c>
      <c r="Y52" t="s">
        <v>45</v>
      </c>
      <c r="Z52">
        <v>201</v>
      </c>
      <c r="AA52">
        <v>0</v>
      </c>
    </row>
    <row r="53" spans="1:27" x14ac:dyDescent="0.25">
      <c r="A53" t="s">
        <v>168</v>
      </c>
      <c r="B53" t="s">
        <v>169</v>
      </c>
      <c r="C53" s="17">
        <v>44529</v>
      </c>
      <c r="D53" s="7">
        <v>300000</v>
      </c>
      <c r="E53" t="s">
        <v>93</v>
      </c>
      <c r="F53" t="s">
        <v>30</v>
      </c>
      <c r="G53" s="7">
        <v>300000</v>
      </c>
      <c r="H53" s="7">
        <v>133700</v>
      </c>
      <c r="I53" s="12">
        <f>H53/G53*100</f>
        <v>44.566666666666663</v>
      </c>
      <c r="J53" s="7">
        <v>267409</v>
      </c>
      <c r="K53" s="7">
        <v>51699</v>
      </c>
      <c r="L53" s="7">
        <f>G53-K53</f>
        <v>248301</v>
      </c>
      <c r="M53" s="7">
        <v>182805.08475000001</v>
      </c>
      <c r="N53" s="22">
        <f>L53/M53</f>
        <v>1.3582827870437559</v>
      </c>
      <c r="O53" s="27">
        <v>3144</v>
      </c>
      <c r="P53" s="32">
        <f>L53/O53</f>
        <v>78.976145038167942</v>
      </c>
      <c r="Q53" s="37" t="s">
        <v>79</v>
      </c>
      <c r="R53" s="42">
        <f>ABS(N94-N53)*100</f>
        <v>3.8726643155599261</v>
      </c>
      <c r="U53" s="7">
        <v>48224</v>
      </c>
      <c r="V53" t="s">
        <v>32</v>
      </c>
      <c r="W53" s="17" t="s">
        <v>33</v>
      </c>
      <c r="Y53" t="s">
        <v>45</v>
      </c>
      <c r="Z53">
        <v>201</v>
      </c>
      <c r="AA53">
        <v>0</v>
      </c>
    </row>
    <row r="54" spans="1:27" x14ac:dyDescent="0.25">
      <c r="A54" t="s">
        <v>170</v>
      </c>
      <c r="B54" t="s">
        <v>171</v>
      </c>
      <c r="C54" s="17">
        <v>43965</v>
      </c>
      <c r="D54" s="7">
        <v>510000</v>
      </c>
      <c r="E54" t="s">
        <v>37</v>
      </c>
      <c r="F54" t="s">
        <v>30</v>
      </c>
      <c r="G54" s="7">
        <v>510000</v>
      </c>
      <c r="H54" s="7">
        <v>354780</v>
      </c>
      <c r="I54" s="12">
        <f>H54/G54*100</f>
        <v>69.564705882352939</v>
      </c>
      <c r="J54" s="7">
        <v>709569</v>
      </c>
      <c r="K54" s="7">
        <v>189524</v>
      </c>
      <c r="L54" s="7">
        <f>G54-K54</f>
        <v>320476</v>
      </c>
      <c r="M54" s="7">
        <v>490608.49057000002</v>
      </c>
      <c r="N54" s="22">
        <f>L54/M54</f>
        <v>0.65322147121356122</v>
      </c>
      <c r="O54" s="27">
        <v>4397</v>
      </c>
      <c r="P54" s="32">
        <f>L54/O54</f>
        <v>72.885148965203541</v>
      </c>
      <c r="Q54" s="37" t="s">
        <v>172</v>
      </c>
      <c r="R54" s="42">
        <f>ABS(N94-N54)*100</f>
        <v>74.378795898579398</v>
      </c>
      <c r="U54" s="7">
        <v>159500</v>
      </c>
      <c r="V54" t="s">
        <v>32</v>
      </c>
      <c r="W54" s="17" t="s">
        <v>33</v>
      </c>
      <c r="Y54" t="s">
        <v>34</v>
      </c>
      <c r="Z54">
        <v>201</v>
      </c>
      <c r="AA54">
        <v>0</v>
      </c>
    </row>
    <row r="55" spans="1:27" x14ac:dyDescent="0.25">
      <c r="A55" t="s">
        <v>173</v>
      </c>
      <c r="B55" t="s">
        <v>174</v>
      </c>
      <c r="C55" s="17">
        <v>44460</v>
      </c>
      <c r="D55" s="7">
        <v>1150000</v>
      </c>
      <c r="E55" t="s">
        <v>29</v>
      </c>
      <c r="F55" t="s">
        <v>30</v>
      </c>
      <c r="G55" s="7">
        <v>1150000</v>
      </c>
      <c r="H55" s="7">
        <v>563270</v>
      </c>
      <c r="I55" s="12">
        <f>H55/G55*100</f>
        <v>48.980000000000004</v>
      </c>
      <c r="J55" s="7">
        <v>1126541</v>
      </c>
      <c r="K55" s="7">
        <v>194883</v>
      </c>
      <c r="L55" s="7">
        <f>G55-K55</f>
        <v>955117</v>
      </c>
      <c r="M55" s="7">
        <v>716660</v>
      </c>
      <c r="N55" s="22">
        <f>L55/M55</f>
        <v>1.3327337928724918</v>
      </c>
      <c r="O55" s="27">
        <v>13120</v>
      </c>
      <c r="P55" s="32">
        <f>L55/O55</f>
        <v>72.798551829268291</v>
      </c>
      <c r="Q55" s="37" t="s">
        <v>88</v>
      </c>
      <c r="R55" s="42">
        <f>ABS(N94-N55)*100</f>
        <v>6.4275637326863366</v>
      </c>
      <c r="U55" s="7">
        <v>174240</v>
      </c>
      <c r="V55" t="s">
        <v>32</v>
      </c>
      <c r="W55" s="17" t="s">
        <v>33</v>
      </c>
      <c r="Y55" t="s">
        <v>47</v>
      </c>
      <c r="Z55">
        <v>201</v>
      </c>
      <c r="AA55">
        <v>0</v>
      </c>
    </row>
    <row r="56" spans="1:27" x14ac:dyDescent="0.25">
      <c r="A56" t="s">
        <v>175</v>
      </c>
      <c r="B56" t="s">
        <v>176</v>
      </c>
      <c r="C56" s="17">
        <v>44344</v>
      </c>
      <c r="D56" s="7">
        <v>588000</v>
      </c>
      <c r="E56" t="s">
        <v>37</v>
      </c>
      <c r="F56" t="s">
        <v>30</v>
      </c>
      <c r="G56" s="7">
        <v>588000</v>
      </c>
      <c r="H56" s="7">
        <v>392460</v>
      </c>
      <c r="I56" s="12">
        <f>H56/G56*100</f>
        <v>66.744897959183675</v>
      </c>
      <c r="J56" s="7">
        <v>784915</v>
      </c>
      <c r="K56" s="7">
        <v>248110</v>
      </c>
      <c r="L56" s="7">
        <f>G56-K56</f>
        <v>339890</v>
      </c>
      <c r="M56" s="7">
        <v>631535.29411999998</v>
      </c>
      <c r="N56" s="22">
        <f>L56/M56</f>
        <v>0.53819636553110273</v>
      </c>
      <c r="O56" s="27">
        <v>7415</v>
      </c>
      <c r="P56" s="32">
        <f>L56/O56</f>
        <v>45.838165879973026</v>
      </c>
      <c r="Q56" s="37" t="s">
        <v>177</v>
      </c>
      <c r="R56" s="42">
        <f>ABS(N94-N56)*100</f>
        <v>85.881306466825251</v>
      </c>
      <c r="U56" s="7">
        <v>220523</v>
      </c>
      <c r="V56" t="s">
        <v>32</v>
      </c>
      <c r="W56" s="17" t="s">
        <v>33</v>
      </c>
      <c r="Y56" t="s">
        <v>34</v>
      </c>
      <c r="Z56">
        <v>201</v>
      </c>
      <c r="AA56">
        <v>0</v>
      </c>
    </row>
    <row r="57" spans="1:27" x14ac:dyDescent="0.25">
      <c r="A57" s="47" t="s">
        <v>178</v>
      </c>
      <c r="B57" t="s">
        <v>179</v>
      </c>
      <c r="C57" s="17">
        <v>44386</v>
      </c>
      <c r="D57" s="7">
        <v>175000</v>
      </c>
      <c r="E57" t="s">
        <v>29</v>
      </c>
      <c r="F57" t="s">
        <v>58</v>
      </c>
      <c r="G57" s="7">
        <v>175000</v>
      </c>
      <c r="H57" s="7">
        <v>137480</v>
      </c>
      <c r="I57" s="12">
        <f>H57/G57*100</f>
        <v>78.56</v>
      </c>
      <c r="J57" s="7">
        <v>176272</v>
      </c>
      <c r="K57" s="7">
        <v>61648</v>
      </c>
      <c r="L57" s="7">
        <f>G57-K57</f>
        <v>113352</v>
      </c>
      <c r="M57" s="7">
        <v>87499.236640000003</v>
      </c>
      <c r="N57" s="22">
        <f>L57/M57</f>
        <v>1.2954627303363409</v>
      </c>
      <c r="O57" s="27">
        <v>3147</v>
      </c>
      <c r="P57" s="32">
        <f>L57/O57</f>
        <v>36.019065776930411</v>
      </c>
      <c r="Q57" s="37" t="s">
        <v>180</v>
      </c>
      <c r="R57" s="42">
        <f>ABS(N94-N57)*100</f>
        <v>10.154669986301435</v>
      </c>
      <c r="U57" s="7">
        <v>52272</v>
      </c>
      <c r="V57" t="s">
        <v>32</v>
      </c>
      <c r="W57" s="17" t="s">
        <v>33</v>
      </c>
      <c r="X57" t="s">
        <v>181</v>
      </c>
      <c r="Y57" t="s">
        <v>114</v>
      </c>
      <c r="Z57">
        <v>201</v>
      </c>
      <c r="AA57">
        <v>0</v>
      </c>
    </row>
    <row r="58" spans="1:27" x14ac:dyDescent="0.25">
      <c r="A58" t="s">
        <v>182</v>
      </c>
      <c r="B58" t="s">
        <v>183</v>
      </c>
      <c r="C58" s="17">
        <v>44246</v>
      </c>
      <c r="D58" s="7">
        <v>200000</v>
      </c>
      <c r="E58" t="s">
        <v>184</v>
      </c>
      <c r="F58" t="s">
        <v>30</v>
      </c>
      <c r="G58" s="7">
        <v>200000</v>
      </c>
      <c r="H58" s="7">
        <v>142620</v>
      </c>
      <c r="I58" s="12">
        <f>H58/G58*100</f>
        <v>71.31</v>
      </c>
      <c r="J58" s="7">
        <v>285230</v>
      </c>
      <c r="K58" s="7">
        <v>44605</v>
      </c>
      <c r="L58" s="7">
        <f>G58-K58</f>
        <v>155395</v>
      </c>
      <c r="M58" s="7">
        <v>183683.20611</v>
      </c>
      <c r="N58" s="22">
        <f>L58/M58</f>
        <v>0.8459945973881825</v>
      </c>
      <c r="O58" s="27">
        <v>3980</v>
      </c>
      <c r="P58" s="32">
        <f>L58/O58</f>
        <v>39.043969849246231</v>
      </c>
      <c r="Q58" s="37" t="s">
        <v>180</v>
      </c>
      <c r="R58" s="42">
        <f>ABS(N94-N58)*100</f>
        <v>55.101483281117268</v>
      </c>
      <c r="U58" s="7">
        <v>39225</v>
      </c>
      <c r="V58" t="s">
        <v>32</v>
      </c>
      <c r="W58" s="17" t="s">
        <v>33</v>
      </c>
      <c r="Y58" t="s">
        <v>114</v>
      </c>
      <c r="Z58">
        <v>201</v>
      </c>
      <c r="AA58">
        <v>0</v>
      </c>
    </row>
    <row r="59" spans="1:27" x14ac:dyDescent="0.25">
      <c r="A59" t="s">
        <v>185</v>
      </c>
      <c r="B59" t="s">
        <v>186</v>
      </c>
      <c r="C59" s="17">
        <v>44573</v>
      </c>
      <c r="D59" s="7">
        <v>650000</v>
      </c>
      <c r="E59" t="s">
        <v>93</v>
      </c>
      <c r="F59" t="s">
        <v>30</v>
      </c>
      <c r="G59" s="7">
        <v>650000</v>
      </c>
      <c r="H59" s="7">
        <v>305940</v>
      </c>
      <c r="I59" s="12">
        <f>H59/G59*100</f>
        <v>47.067692307692312</v>
      </c>
      <c r="J59" s="7">
        <v>611885</v>
      </c>
      <c r="K59" s="7">
        <v>180473</v>
      </c>
      <c r="L59" s="7">
        <f>G59-K59</f>
        <v>469527</v>
      </c>
      <c r="M59" s="7">
        <v>329322.13740000001</v>
      </c>
      <c r="N59" s="22">
        <f>L59/M59</f>
        <v>1.4257377402774016</v>
      </c>
      <c r="O59" s="27">
        <v>8201</v>
      </c>
      <c r="P59" s="32">
        <f>L59/O59</f>
        <v>57.252408242897211</v>
      </c>
      <c r="Q59" s="37" t="s">
        <v>180</v>
      </c>
      <c r="R59" s="42">
        <f>ABS(N94-N59)*100</f>
        <v>2.8728310078046437</v>
      </c>
      <c r="U59" s="7">
        <v>164261</v>
      </c>
      <c r="V59" t="s">
        <v>32</v>
      </c>
      <c r="W59" s="17" t="s">
        <v>33</v>
      </c>
      <c r="Y59" t="s">
        <v>114</v>
      </c>
      <c r="Z59">
        <v>201</v>
      </c>
      <c r="AA59">
        <v>0</v>
      </c>
    </row>
    <row r="60" spans="1:27" x14ac:dyDescent="0.25">
      <c r="A60" t="s">
        <v>187</v>
      </c>
      <c r="B60" t="s">
        <v>188</v>
      </c>
      <c r="C60" s="17">
        <v>44573</v>
      </c>
      <c r="D60" s="7">
        <v>350000</v>
      </c>
      <c r="E60" t="s">
        <v>93</v>
      </c>
      <c r="F60" t="s">
        <v>30</v>
      </c>
      <c r="G60" s="7">
        <v>350000</v>
      </c>
      <c r="H60" s="7">
        <v>169860</v>
      </c>
      <c r="I60" s="12">
        <f>H60/G60*100</f>
        <v>48.53142857142857</v>
      </c>
      <c r="J60" s="7">
        <v>339717</v>
      </c>
      <c r="K60" s="7">
        <v>135695</v>
      </c>
      <c r="L60" s="7">
        <f>G60-K60</f>
        <v>214305</v>
      </c>
      <c r="M60" s="7">
        <v>107380</v>
      </c>
      <c r="N60" s="22">
        <f>L60/M60</f>
        <v>1.9957627118644068</v>
      </c>
      <c r="O60" s="27">
        <v>1250</v>
      </c>
      <c r="P60" s="32">
        <f>L60/O60</f>
        <v>171.44399999999999</v>
      </c>
      <c r="Q60" s="37" t="s">
        <v>189</v>
      </c>
      <c r="R60" s="42">
        <f>ABS(N94-N60)*100</f>
        <v>59.875328166505156</v>
      </c>
      <c r="U60" s="7">
        <v>111104</v>
      </c>
      <c r="V60" t="s">
        <v>32</v>
      </c>
      <c r="W60" s="17" t="s">
        <v>33</v>
      </c>
      <c r="Y60" t="s">
        <v>45</v>
      </c>
      <c r="Z60">
        <v>201</v>
      </c>
      <c r="AA60">
        <v>0</v>
      </c>
    </row>
    <row r="61" spans="1:27" x14ac:dyDescent="0.25">
      <c r="A61" t="s">
        <v>190</v>
      </c>
      <c r="B61" t="s">
        <v>191</v>
      </c>
      <c r="C61" s="17">
        <v>44376</v>
      </c>
      <c r="D61" s="7">
        <v>5800000</v>
      </c>
      <c r="E61" t="s">
        <v>37</v>
      </c>
      <c r="F61" t="s">
        <v>58</v>
      </c>
      <c r="G61" s="7">
        <v>5800000</v>
      </c>
      <c r="H61" s="7">
        <v>3187310</v>
      </c>
      <c r="I61" s="12">
        <f>H61/G61*100</f>
        <v>54.953620689655168</v>
      </c>
      <c r="J61" s="7">
        <v>6374624</v>
      </c>
      <c r="K61" s="7">
        <v>1100715</v>
      </c>
      <c r="L61" s="7">
        <f>G61-K61</f>
        <v>4699285</v>
      </c>
      <c r="M61" s="7">
        <v>4667176.1061899997</v>
      </c>
      <c r="N61" s="22">
        <f>L61/M61</f>
        <v>1.0068797262154763</v>
      </c>
      <c r="O61" s="27">
        <v>124800</v>
      </c>
      <c r="P61" s="32">
        <f>L61/O61</f>
        <v>37.65452724358974</v>
      </c>
      <c r="Q61" s="37" t="s">
        <v>163</v>
      </c>
      <c r="R61" s="42">
        <f>ABS(N94-N61)*100</f>
        <v>39.012970398387893</v>
      </c>
      <c r="U61" s="7">
        <v>942210</v>
      </c>
      <c r="V61" t="s">
        <v>32</v>
      </c>
      <c r="W61" s="17" t="s">
        <v>33</v>
      </c>
      <c r="Y61" t="s">
        <v>114</v>
      </c>
      <c r="Z61">
        <v>301</v>
      </c>
      <c r="AA61">
        <v>0</v>
      </c>
    </row>
    <row r="62" spans="1:27" x14ac:dyDescent="0.25">
      <c r="A62" t="s">
        <v>192</v>
      </c>
      <c r="B62" t="s">
        <v>193</v>
      </c>
      <c r="C62" s="17">
        <v>44600</v>
      </c>
      <c r="D62" s="7">
        <v>1325000</v>
      </c>
      <c r="E62" t="s">
        <v>29</v>
      </c>
      <c r="F62" t="s">
        <v>30</v>
      </c>
      <c r="G62" s="7">
        <v>1325000</v>
      </c>
      <c r="H62" s="7">
        <v>580330</v>
      </c>
      <c r="I62" s="12">
        <f>H62/G62*100</f>
        <v>43.798490566037735</v>
      </c>
      <c r="J62" s="7">
        <v>1160655</v>
      </c>
      <c r="K62" s="7">
        <v>322007</v>
      </c>
      <c r="L62" s="7">
        <f>G62-K62</f>
        <v>1002993</v>
      </c>
      <c r="M62" s="7">
        <v>559098.66666999995</v>
      </c>
      <c r="N62" s="22">
        <f>L62/M62</f>
        <v>1.7939463278884948</v>
      </c>
      <c r="O62" s="27">
        <v>11871</v>
      </c>
      <c r="P62" s="32">
        <f>L62/O62</f>
        <v>84.491028556987615</v>
      </c>
      <c r="Q62" s="37" t="s">
        <v>194</v>
      </c>
      <c r="R62" s="42">
        <f>ABS(N94-N62)*100</f>
        <v>39.693689768913963</v>
      </c>
      <c r="U62" s="7">
        <v>292031</v>
      </c>
      <c r="V62" t="s">
        <v>32</v>
      </c>
      <c r="W62" s="17" t="s">
        <v>33</v>
      </c>
      <c r="Y62" t="s">
        <v>114</v>
      </c>
      <c r="Z62">
        <v>201</v>
      </c>
      <c r="AA62">
        <v>0</v>
      </c>
    </row>
    <row r="63" spans="1:27" x14ac:dyDescent="0.25">
      <c r="A63" t="s">
        <v>195</v>
      </c>
      <c r="B63" t="s">
        <v>196</v>
      </c>
      <c r="C63" s="17">
        <v>44364</v>
      </c>
      <c r="D63" s="7">
        <v>3100000</v>
      </c>
      <c r="E63" t="s">
        <v>29</v>
      </c>
      <c r="F63" t="s">
        <v>30</v>
      </c>
      <c r="G63" s="7">
        <v>3100000</v>
      </c>
      <c r="H63" s="7">
        <v>1924010</v>
      </c>
      <c r="I63" s="12">
        <f>H63/G63*100</f>
        <v>62.064838709677417</v>
      </c>
      <c r="J63" s="7">
        <v>3848021</v>
      </c>
      <c r="K63" s="7">
        <v>655824</v>
      </c>
      <c r="L63" s="7">
        <f>G63-K63</f>
        <v>2444176</v>
      </c>
      <c r="M63" s="7">
        <v>2128131.3333299998</v>
      </c>
      <c r="N63" s="22">
        <f>L63/M63</f>
        <v>1.1485080651368769</v>
      </c>
      <c r="O63" s="27">
        <v>56706</v>
      </c>
      <c r="P63" s="32">
        <f>L63/O63</f>
        <v>43.102599372200473</v>
      </c>
      <c r="Q63" s="37" t="s">
        <v>197</v>
      </c>
      <c r="R63" s="42">
        <f>ABS(N94-N63)*100</f>
        <v>24.850136506247832</v>
      </c>
      <c r="U63" s="7">
        <v>611455</v>
      </c>
      <c r="V63" t="s">
        <v>32</v>
      </c>
      <c r="W63" s="17" t="s">
        <v>33</v>
      </c>
      <c r="Y63" t="s">
        <v>114</v>
      </c>
      <c r="Z63">
        <v>301</v>
      </c>
      <c r="AA63">
        <v>0</v>
      </c>
    </row>
    <row r="64" spans="1:27" x14ac:dyDescent="0.25">
      <c r="A64" t="s">
        <v>198</v>
      </c>
      <c r="B64" t="s">
        <v>199</v>
      </c>
      <c r="C64" s="17">
        <v>44013</v>
      </c>
      <c r="D64" s="7">
        <v>742000</v>
      </c>
      <c r="E64" t="s">
        <v>184</v>
      </c>
      <c r="F64" t="s">
        <v>30</v>
      </c>
      <c r="G64" s="7">
        <v>742000</v>
      </c>
      <c r="H64" s="7">
        <v>336830</v>
      </c>
      <c r="I64" s="12">
        <f>H64/G64*100</f>
        <v>45.394878706199457</v>
      </c>
      <c r="J64" s="7">
        <v>673655</v>
      </c>
      <c r="K64" s="7">
        <v>96898</v>
      </c>
      <c r="L64" s="7">
        <f>G64-K64</f>
        <v>645102</v>
      </c>
      <c r="M64" s="7">
        <v>384504.66667000001</v>
      </c>
      <c r="N64" s="22">
        <f>L64/M64</f>
        <v>1.6777481677580182</v>
      </c>
      <c r="O64" s="27">
        <v>9620</v>
      </c>
      <c r="P64" s="32">
        <f>L64/O64</f>
        <v>67.058419958419961</v>
      </c>
      <c r="Q64" s="37" t="s">
        <v>197</v>
      </c>
      <c r="R64" s="42">
        <f>ABS(N94-N64)*100</f>
        <v>28.073873755866295</v>
      </c>
      <c r="U64" s="7">
        <v>85800</v>
      </c>
      <c r="V64" t="s">
        <v>32</v>
      </c>
      <c r="W64" s="17" t="s">
        <v>33</v>
      </c>
      <c r="Y64" t="s">
        <v>114</v>
      </c>
      <c r="Z64">
        <v>201</v>
      </c>
      <c r="AA64">
        <v>0</v>
      </c>
    </row>
    <row r="65" spans="1:27" x14ac:dyDescent="0.25">
      <c r="A65" t="s">
        <v>200</v>
      </c>
      <c r="B65" t="s">
        <v>201</v>
      </c>
      <c r="C65" s="17">
        <v>44459</v>
      </c>
      <c r="D65" s="7">
        <v>1550000</v>
      </c>
      <c r="E65" t="s">
        <v>29</v>
      </c>
      <c r="F65" t="s">
        <v>30</v>
      </c>
      <c r="G65" s="7">
        <v>1550000</v>
      </c>
      <c r="H65" s="7">
        <v>658170</v>
      </c>
      <c r="I65" s="12">
        <f>H65/G65*100</f>
        <v>42.462580645161289</v>
      </c>
      <c r="J65" s="7">
        <v>1316330</v>
      </c>
      <c r="K65" s="7">
        <v>184651</v>
      </c>
      <c r="L65" s="7">
        <f>G65-K65</f>
        <v>1365349</v>
      </c>
      <c r="M65" s="7">
        <v>754452.66666999995</v>
      </c>
      <c r="N65" s="22">
        <f>L65/M65</f>
        <v>1.8097212195251051</v>
      </c>
      <c r="O65" s="27">
        <v>20968</v>
      </c>
      <c r="P65" s="32">
        <f>L65/O65</f>
        <v>65.115843189622282</v>
      </c>
      <c r="Q65" s="37" t="s">
        <v>197</v>
      </c>
      <c r="R65" s="42">
        <f>ABS(N94-N65)*100</f>
        <v>41.27117893257499</v>
      </c>
      <c r="U65" s="7">
        <v>158400</v>
      </c>
      <c r="V65" t="s">
        <v>32</v>
      </c>
      <c r="W65" s="17" t="s">
        <v>33</v>
      </c>
      <c r="Y65" t="s">
        <v>114</v>
      </c>
      <c r="Z65">
        <v>301</v>
      </c>
      <c r="AA65">
        <v>0</v>
      </c>
    </row>
    <row r="66" spans="1:27" x14ac:dyDescent="0.25">
      <c r="A66" t="s">
        <v>202</v>
      </c>
      <c r="B66" t="s">
        <v>203</v>
      </c>
      <c r="C66" s="17">
        <v>44523</v>
      </c>
      <c r="D66" s="7">
        <v>650000</v>
      </c>
      <c r="E66" t="s">
        <v>29</v>
      </c>
      <c r="F66" t="s">
        <v>30</v>
      </c>
      <c r="G66" s="7">
        <v>650000</v>
      </c>
      <c r="H66" s="7">
        <v>218620</v>
      </c>
      <c r="I66" s="12">
        <f>H66/G66*100</f>
        <v>33.63384615384615</v>
      </c>
      <c r="J66" s="7">
        <v>437235</v>
      </c>
      <c r="K66" s="7">
        <v>113293</v>
      </c>
      <c r="L66" s="7">
        <f>G66-K66</f>
        <v>536707</v>
      </c>
      <c r="M66" s="7">
        <v>215961.33332999999</v>
      </c>
      <c r="N66" s="22">
        <f>L66/M66</f>
        <v>2.4851995110619369</v>
      </c>
      <c r="O66" s="27">
        <v>5171</v>
      </c>
      <c r="P66" s="32">
        <f>L66/O66</f>
        <v>103.79172307097274</v>
      </c>
      <c r="Q66" s="37" t="s">
        <v>197</v>
      </c>
      <c r="R66" s="42">
        <f>ABS(N94-N66)*100</f>
        <v>108.81900808625818</v>
      </c>
      <c r="U66" s="7">
        <v>99000</v>
      </c>
      <c r="V66" t="s">
        <v>32</v>
      </c>
      <c r="W66" s="17" t="s">
        <v>33</v>
      </c>
      <c r="Y66" t="s">
        <v>114</v>
      </c>
      <c r="Z66">
        <v>201</v>
      </c>
      <c r="AA66">
        <v>0</v>
      </c>
    </row>
    <row r="67" spans="1:27" x14ac:dyDescent="0.25">
      <c r="A67" t="s">
        <v>204</v>
      </c>
      <c r="B67" t="s">
        <v>205</v>
      </c>
      <c r="C67" s="17">
        <v>44469</v>
      </c>
      <c r="D67" s="7">
        <v>1485000</v>
      </c>
      <c r="E67" t="s">
        <v>29</v>
      </c>
      <c r="F67" t="s">
        <v>30</v>
      </c>
      <c r="G67" s="7">
        <v>1485000</v>
      </c>
      <c r="H67" s="7">
        <v>1174460</v>
      </c>
      <c r="I67" s="12">
        <f>H67/G67*100</f>
        <v>79.088215488215482</v>
      </c>
      <c r="J67" s="7">
        <v>2348912</v>
      </c>
      <c r="K67" s="7">
        <v>450347</v>
      </c>
      <c r="L67" s="7">
        <f>G67-K67</f>
        <v>1034653</v>
      </c>
      <c r="M67" s="7">
        <v>1265710</v>
      </c>
      <c r="N67" s="22">
        <f>L67/M67</f>
        <v>0.81744870467958697</v>
      </c>
      <c r="O67" s="27">
        <v>38561</v>
      </c>
      <c r="P67" s="32">
        <f>L67/O67</f>
        <v>26.831591504369701</v>
      </c>
      <c r="Q67" s="37" t="s">
        <v>197</v>
      </c>
      <c r="R67" s="42">
        <f>ABS(N94-N67)*100</f>
        <v>57.956072551976824</v>
      </c>
      <c r="U67" s="7">
        <v>374701</v>
      </c>
      <c r="V67" t="s">
        <v>32</v>
      </c>
      <c r="W67" s="17" t="s">
        <v>33</v>
      </c>
      <c r="Y67" t="s">
        <v>114</v>
      </c>
      <c r="Z67">
        <v>301</v>
      </c>
      <c r="AA67">
        <v>0</v>
      </c>
    </row>
    <row r="68" spans="1:27" x14ac:dyDescent="0.25">
      <c r="A68" t="s">
        <v>206</v>
      </c>
      <c r="B68" t="s">
        <v>207</v>
      </c>
      <c r="C68" s="17">
        <v>44558</v>
      </c>
      <c r="D68" s="7">
        <v>1250000</v>
      </c>
      <c r="E68" t="s">
        <v>37</v>
      </c>
      <c r="F68" t="s">
        <v>30</v>
      </c>
      <c r="G68" s="7">
        <v>1250000</v>
      </c>
      <c r="H68" s="7">
        <v>420310</v>
      </c>
      <c r="I68" s="12">
        <f>H68/G68*100</f>
        <v>33.6248</v>
      </c>
      <c r="J68" s="7">
        <v>840625</v>
      </c>
      <c r="K68" s="7">
        <v>151985</v>
      </c>
      <c r="L68" s="7">
        <f>G68-K68</f>
        <v>1098015</v>
      </c>
      <c r="M68" s="7">
        <v>459093.33332999999</v>
      </c>
      <c r="N68" s="22">
        <f>L68/M68</f>
        <v>2.3917032121456181</v>
      </c>
      <c r="O68" s="27">
        <v>12000</v>
      </c>
      <c r="P68" s="32">
        <f>L68/O68</f>
        <v>91.501249999999999</v>
      </c>
      <c r="Q68" s="37" t="s">
        <v>197</v>
      </c>
      <c r="R68" s="42">
        <f>ABS(N94-N68)*100</f>
        <v>99.469378194626287</v>
      </c>
      <c r="U68" s="7">
        <v>129357</v>
      </c>
      <c r="V68" t="s">
        <v>32</v>
      </c>
      <c r="W68" s="17" t="s">
        <v>33</v>
      </c>
      <c r="Y68" t="s">
        <v>114</v>
      </c>
      <c r="Z68">
        <v>201</v>
      </c>
      <c r="AA68">
        <v>0</v>
      </c>
    </row>
    <row r="69" spans="1:27" x14ac:dyDescent="0.25">
      <c r="A69" t="s">
        <v>208</v>
      </c>
      <c r="B69" t="s">
        <v>209</v>
      </c>
      <c r="C69" s="17">
        <v>44207</v>
      </c>
      <c r="D69" s="7">
        <v>2400000</v>
      </c>
      <c r="E69" t="s">
        <v>29</v>
      </c>
      <c r="F69" t="s">
        <v>30</v>
      </c>
      <c r="G69" s="7">
        <v>2400000</v>
      </c>
      <c r="H69" s="7">
        <v>851630</v>
      </c>
      <c r="I69" s="12">
        <f>H69/G69*100</f>
        <v>35.484583333333333</v>
      </c>
      <c r="J69" s="7">
        <v>1703266</v>
      </c>
      <c r="K69" s="7">
        <v>267147</v>
      </c>
      <c r="L69" s="7">
        <f>G69-K69</f>
        <v>2132853</v>
      </c>
      <c r="M69" s="7">
        <v>957412.66666999995</v>
      </c>
      <c r="N69" s="22">
        <f>L69/M69</f>
        <v>2.2277259057145415</v>
      </c>
      <c r="O69" s="27">
        <v>23872</v>
      </c>
      <c r="P69" s="32">
        <f>L69/O69</f>
        <v>89.345383713136727</v>
      </c>
      <c r="Q69" s="37" t="s">
        <v>197</v>
      </c>
      <c r="R69" s="42">
        <f>ABS(N94-N69)*100</f>
        <v>83.071647551518637</v>
      </c>
      <c r="U69" s="7">
        <v>239267</v>
      </c>
      <c r="V69" t="s">
        <v>32</v>
      </c>
      <c r="W69" s="17" t="s">
        <v>33</v>
      </c>
      <c r="Y69" t="s">
        <v>114</v>
      </c>
      <c r="Z69">
        <v>301</v>
      </c>
      <c r="AA69">
        <v>0</v>
      </c>
    </row>
    <row r="70" spans="1:27" x14ac:dyDescent="0.25">
      <c r="A70" s="47" t="s">
        <v>210</v>
      </c>
      <c r="B70" t="s">
        <v>211</v>
      </c>
      <c r="C70" s="17">
        <v>44477</v>
      </c>
      <c r="D70" s="7">
        <v>5775000</v>
      </c>
      <c r="E70" t="s">
        <v>37</v>
      </c>
      <c r="F70" t="s">
        <v>58</v>
      </c>
      <c r="G70" s="7">
        <v>5775000</v>
      </c>
      <c r="H70" s="7">
        <f>1194930+756010+923520</f>
        <v>2874460</v>
      </c>
      <c r="I70" s="12">
        <f>H70/G70*100</f>
        <v>49.774199134199129</v>
      </c>
      <c r="J70" s="7">
        <v>2389866</v>
      </c>
      <c r="K70" s="7">
        <v>410401</v>
      </c>
      <c r="L70" s="7">
        <f>G70-K70</f>
        <v>5364599</v>
      </c>
      <c r="M70" s="7">
        <v>1319643.3333300001</v>
      </c>
      <c r="N70" s="22">
        <f>L70/M70</f>
        <v>4.0651885736905307</v>
      </c>
      <c r="O70" s="27">
        <v>74979</v>
      </c>
      <c r="P70" s="32">
        <f>L70/O70</f>
        <v>71.548020112298104</v>
      </c>
      <c r="Q70" s="37" t="s">
        <v>197</v>
      </c>
      <c r="R70" s="42">
        <f>ABS(N94-N70)*100</f>
        <v>266.81791434911759</v>
      </c>
      <c r="U70" s="7">
        <v>383112</v>
      </c>
      <c r="V70" t="s">
        <v>32</v>
      </c>
      <c r="W70" s="17" t="s">
        <v>33</v>
      </c>
      <c r="X70" t="s">
        <v>212</v>
      </c>
      <c r="Y70" t="s">
        <v>114</v>
      </c>
      <c r="Z70">
        <v>301</v>
      </c>
      <c r="AA70">
        <v>0</v>
      </c>
    </row>
    <row r="71" spans="1:27" x14ac:dyDescent="0.25">
      <c r="A71" t="s">
        <v>213</v>
      </c>
      <c r="B71" t="s">
        <v>214</v>
      </c>
      <c r="C71" s="17">
        <v>44484</v>
      </c>
      <c r="D71" s="7">
        <v>1520000</v>
      </c>
      <c r="E71" t="s">
        <v>37</v>
      </c>
      <c r="F71" t="s">
        <v>30</v>
      </c>
      <c r="G71" s="7">
        <v>1520000</v>
      </c>
      <c r="H71" s="7">
        <v>576370</v>
      </c>
      <c r="I71" s="12">
        <f>H71/G71*100</f>
        <v>37.919078947368426</v>
      </c>
      <c r="J71" s="7">
        <v>1152735</v>
      </c>
      <c r="K71" s="7">
        <v>193833</v>
      </c>
      <c r="L71" s="7">
        <f>G71-K71</f>
        <v>1326167</v>
      </c>
      <c r="M71" s="7">
        <v>639268</v>
      </c>
      <c r="N71" s="22">
        <f>L71/M71</f>
        <v>2.0745086567761879</v>
      </c>
      <c r="O71" s="27">
        <v>15897</v>
      </c>
      <c r="P71" s="32">
        <f>L71/O71</f>
        <v>83.422469648361329</v>
      </c>
      <c r="Q71" s="37" t="s">
        <v>197</v>
      </c>
      <c r="R71" s="42">
        <f>ABS(N94-N71)*100</f>
        <v>67.749922657683271</v>
      </c>
      <c r="U71" s="7">
        <v>176332</v>
      </c>
      <c r="V71" t="s">
        <v>32</v>
      </c>
      <c r="W71" s="17" t="s">
        <v>33</v>
      </c>
      <c r="Y71" t="s">
        <v>114</v>
      </c>
      <c r="Z71">
        <v>301</v>
      </c>
      <c r="AA71">
        <v>0</v>
      </c>
    </row>
    <row r="72" spans="1:27" x14ac:dyDescent="0.25">
      <c r="A72" t="s">
        <v>215</v>
      </c>
      <c r="B72" t="s">
        <v>216</v>
      </c>
      <c r="C72" s="17">
        <v>44004</v>
      </c>
      <c r="D72" s="7">
        <v>1475000</v>
      </c>
      <c r="E72" t="s">
        <v>64</v>
      </c>
      <c r="F72" t="s">
        <v>30</v>
      </c>
      <c r="G72" s="7">
        <v>1475000</v>
      </c>
      <c r="H72" s="7">
        <v>551520</v>
      </c>
      <c r="I72" s="12">
        <f>H72/G72*100</f>
        <v>37.391186440677963</v>
      </c>
      <c r="J72" s="7">
        <v>1103048</v>
      </c>
      <c r="K72" s="7">
        <v>451194</v>
      </c>
      <c r="L72" s="7">
        <f>G72-K72</f>
        <v>1023806</v>
      </c>
      <c r="M72" s="7">
        <v>343081.05262999999</v>
      </c>
      <c r="N72" s="22">
        <f>L72/M72</f>
        <v>2.984151972694733</v>
      </c>
      <c r="O72" s="27">
        <v>1564</v>
      </c>
      <c r="P72" s="32">
        <f>L72/O72</f>
        <v>654.60741687979544</v>
      </c>
      <c r="Q72" s="37" t="s">
        <v>189</v>
      </c>
      <c r="R72" s="42">
        <f>ABS(N94-N72)*100</f>
        <v>158.71425424953779</v>
      </c>
      <c r="U72" s="7">
        <v>411597</v>
      </c>
      <c r="V72" t="s">
        <v>32</v>
      </c>
      <c r="W72" s="17" t="s">
        <v>33</v>
      </c>
      <c r="Y72" t="s">
        <v>45</v>
      </c>
      <c r="Z72">
        <v>201</v>
      </c>
      <c r="AA72">
        <v>0</v>
      </c>
    </row>
    <row r="73" spans="1:27" x14ac:dyDescent="0.25">
      <c r="A73" t="s">
        <v>217</v>
      </c>
      <c r="B73" t="s">
        <v>218</v>
      </c>
      <c r="C73" s="17">
        <v>44428</v>
      </c>
      <c r="D73" s="7">
        <v>600000</v>
      </c>
      <c r="E73" t="s">
        <v>29</v>
      </c>
      <c r="F73" t="s">
        <v>30</v>
      </c>
      <c r="G73" s="7">
        <v>600000</v>
      </c>
      <c r="H73" s="7">
        <v>296090</v>
      </c>
      <c r="I73" s="12">
        <f>H73/G73*100</f>
        <v>49.348333333333336</v>
      </c>
      <c r="J73" s="7">
        <v>592171</v>
      </c>
      <c r="K73" s="7">
        <v>130847</v>
      </c>
      <c r="L73" s="7">
        <f>G73-K73</f>
        <v>469153</v>
      </c>
      <c r="M73" s="7">
        <v>352155.72519000003</v>
      </c>
      <c r="N73" s="22">
        <f>L73/M73</f>
        <v>1.3322316419728117</v>
      </c>
      <c r="O73" s="27">
        <v>8154</v>
      </c>
      <c r="P73" s="32">
        <f>L73/O73</f>
        <v>57.53654648025509</v>
      </c>
      <c r="Q73" s="37" t="s">
        <v>180</v>
      </c>
      <c r="R73" s="42">
        <f>ABS(N94-N73)*100</f>
        <v>6.4777788226543453</v>
      </c>
      <c r="U73" s="7">
        <v>111078</v>
      </c>
      <c r="V73" t="s">
        <v>32</v>
      </c>
      <c r="W73" s="17" t="s">
        <v>33</v>
      </c>
      <c r="Y73" t="s">
        <v>114</v>
      </c>
      <c r="Z73">
        <v>301</v>
      </c>
      <c r="AA73">
        <v>0</v>
      </c>
    </row>
    <row r="74" spans="1:27" x14ac:dyDescent="0.25">
      <c r="A74" t="s">
        <v>219</v>
      </c>
      <c r="B74" t="s">
        <v>220</v>
      </c>
      <c r="C74" s="17">
        <v>44351</v>
      </c>
      <c r="D74" s="7">
        <v>700000</v>
      </c>
      <c r="E74" t="s">
        <v>29</v>
      </c>
      <c r="F74" t="s">
        <v>30</v>
      </c>
      <c r="G74" s="7">
        <v>700000</v>
      </c>
      <c r="H74" s="7">
        <v>296330</v>
      </c>
      <c r="I74" s="12">
        <f>H74/G74*100</f>
        <v>42.332857142857144</v>
      </c>
      <c r="J74" s="7">
        <v>592651</v>
      </c>
      <c r="K74" s="7">
        <v>81759</v>
      </c>
      <c r="L74" s="7">
        <f>G74-K74</f>
        <v>618241</v>
      </c>
      <c r="M74" s="7">
        <v>389993.89312999998</v>
      </c>
      <c r="N74" s="22">
        <f>L74/M74</f>
        <v>1.5852581563217363</v>
      </c>
      <c r="O74" s="27">
        <v>10038</v>
      </c>
      <c r="P74" s="32">
        <f>L74/O74</f>
        <v>61.59005778043435</v>
      </c>
      <c r="Q74" s="37" t="s">
        <v>180</v>
      </c>
      <c r="R74" s="42">
        <f>ABS(N94-N74)*100</f>
        <v>18.82487261223811</v>
      </c>
      <c r="U74" s="7">
        <v>75794</v>
      </c>
      <c r="V74" t="s">
        <v>32</v>
      </c>
      <c r="W74" s="17" t="s">
        <v>33</v>
      </c>
      <c r="Y74" t="s">
        <v>114</v>
      </c>
      <c r="Z74">
        <v>201</v>
      </c>
      <c r="AA74">
        <v>0</v>
      </c>
    </row>
    <row r="75" spans="1:27" x14ac:dyDescent="0.25">
      <c r="A75" t="s">
        <v>221</v>
      </c>
      <c r="B75" t="s">
        <v>222</v>
      </c>
      <c r="C75" s="17">
        <v>44428</v>
      </c>
      <c r="D75" s="7">
        <v>1200000</v>
      </c>
      <c r="E75" t="s">
        <v>29</v>
      </c>
      <c r="F75" t="s">
        <v>30</v>
      </c>
      <c r="G75" s="7">
        <v>1200000</v>
      </c>
      <c r="H75" s="7">
        <v>821660</v>
      </c>
      <c r="I75" s="12">
        <f>H75/G75*100</f>
        <v>68.471666666666664</v>
      </c>
      <c r="J75" s="7">
        <v>1643311</v>
      </c>
      <c r="K75" s="7">
        <v>205487</v>
      </c>
      <c r="L75" s="7">
        <f>G75-K75</f>
        <v>994513</v>
      </c>
      <c r="M75" s="7">
        <v>1097575.5725199999</v>
      </c>
      <c r="N75" s="22">
        <f>L75/M75</f>
        <v>0.90609979385440276</v>
      </c>
      <c r="O75" s="27">
        <v>21462</v>
      </c>
      <c r="P75" s="32">
        <f>L75/O75</f>
        <v>46.338318889199513</v>
      </c>
      <c r="Q75" s="37" t="s">
        <v>180</v>
      </c>
      <c r="R75" s="42">
        <f>ABS(N94-N75)*100</f>
        <v>49.090963634495246</v>
      </c>
      <c r="U75" s="7">
        <v>188179</v>
      </c>
      <c r="V75" t="s">
        <v>32</v>
      </c>
      <c r="W75" s="17" t="s">
        <v>33</v>
      </c>
      <c r="Y75" t="s">
        <v>114</v>
      </c>
      <c r="Z75">
        <v>301</v>
      </c>
      <c r="AA75">
        <v>0</v>
      </c>
    </row>
    <row r="76" spans="1:27" x14ac:dyDescent="0.25">
      <c r="A76" t="s">
        <v>223</v>
      </c>
      <c r="B76" t="s">
        <v>224</v>
      </c>
      <c r="C76" s="17">
        <v>44288</v>
      </c>
      <c r="D76" s="7">
        <v>680000</v>
      </c>
      <c r="E76" t="s">
        <v>29</v>
      </c>
      <c r="F76" t="s">
        <v>30</v>
      </c>
      <c r="G76" s="7">
        <v>680000</v>
      </c>
      <c r="H76" s="7">
        <v>361740</v>
      </c>
      <c r="I76" s="12">
        <f>H76/G76*100</f>
        <v>53.19705882352941</v>
      </c>
      <c r="J76" s="7">
        <v>723485</v>
      </c>
      <c r="K76" s="7">
        <v>108298</v>
      </c>
      <c r="L76" s="7">
        <f>G76-K76</f>
        <v>571702</v>
      </c>
      <c r="M76" s="7">
        <v>469608.39695000002</v>
      </c>
      <c r="N76" s="22">
        <f>L76/M76</f>
        <v>1.2174015705704471</v>
      </c>
      <c r="O76" s="27">
        <v>10233</v>
      </c>
      <c r="P76" s="32">
        <f>L76/O76</f>
        <v>55.868464770839438</v>
      </c>
      <c r="Q76" s="37" t="s">
        <v>180</v>
      </c>
      <c r="R76" s="42">
        <f>ABS(N94-N76)*100</f>
        <v>17.960785962890814</v>
      </c>
      <c r="U76" s="7">
        <v>100755</v>
      </c>
      <c r="V76" t="s">
        <v>32</v>
      </c>
      <c r="W76" s="17" t="s">
        <v>33</v>
      </c>
      <c r="Y76" t="s">
        <v>114</v>
      </c>
      <c r="Z76">
        <v>201</v>
      </c>
      <c r="AA76">
        <v>0</v>
      </c>
    </row>
    <row r="77" spans="1:27" x14ac:dyDescent="0.25">
      <c r="A77" t="s">
        <v>225</v>
      </c>
      <c r="B77" t="s">
        <v>226</v>
      </c>
      <c r="C77" s="17">
        <v>44096</v>
      </c>
      <c r="D77" s="7">
        <v>450000</v>
      </c>
      <c r="E77" t="s">
        <v>29</v>
      </c>
      <c r="F77" t="s">
        <v>30</v>
      </c>
      <c r="G77" s="7">
        <v>450000</v>
      </c>
      <c r="H77" s="7">
        <v>163140</v>
      </c>
      <c r="I77" s="12">
        <f>H77/G77*100</f>
        <v>36.25333333333333</v>
      </c>
      <c r="J77" s="7">
        <v>326289</v>
      </c>
      <c r="K77" s="7">
        <v>67244</v>
      </c>
      <c r="L77" s="7">
        <f>G77-K77</f>
        <v>382756</v>
      </c>
      <c r="M77" s="7">
        <v>197744.27481</v>
      </c>
      <c r="N77" s="22">
        <f>L77/M77</f>
        <v>1.935611032823914</v>
      </c>
      <c r="O77" s="27">
        <v>6000</v>
      </c>
      <c r="P77" s="32">
        <f>L77/O77</f>
        <v>63.792666666666669</v>
      </c>
      <c r="Q77" s="37" t="s">
        <v>180</v>
      </c>
      <c r="R77" s="42">
        <f>ABS(N94-N77)*100</f>
        <v>53.860160262455878</v>
      </c>
      <c r="U77" s="7">
        <v>53820</v>
      </c>
      <c r="V77" t="s">
        <v>32</v>
      </c>
      <c r="W77" s="17" t="s">
        <v>33</v>
      </c>
      <c r="Y77" t="s">
        <v>114</v>
      </c>
      <c r="Z77">
        <v>201</v>
      </c>
      <c r="AA77">
        <v>0</v>
      </c>
    </row>
    <row r="78" spans="1:27" x14ac:dyDescent="0.25">
      <c r="A78" t="s">
        <v>227</v>
      </c>
      <c r="B78" t="s">
        <v>228</v>
      </c>
      <c r="C78" s="17">
        <v>44280</v>
      </c>
      <c r="D78" s="7">
        <v>405000</v>
      </c>
      <c r="E78" t="s">
        <v>184</v>
      </c>
      <c r="F78" t="s">
        <v>30</v>
      </c>
      <c r="G78" s="7">
        <v>405000</v>
      </c>
      <c r="H78" s="7">
        <v>278170</v>
      </c>
      <c r="I78" s="12">
        <f>H78/G78*100</f>
        <v>68.683950617283955</v>
      </c>
      <c r="J78" s="7">
        <v>556348</v>
      </c>
      <c r="K78" s="7">
        <v>63030</v>
      </c>
      <c r="L78" s="7">
        <f>G78-K78</f>
        <v>341970</v>
      </c>
      <c r="M78" s="7">
        <v>376578.62595000002</v>
      </c>
      <c r="N78" s="22">
        <f>L78/M78</f>
        <v>0.90809721113965947</v>
      </c>
      <c r="O78" s="27">
        <v>7159</v>
      </c>
      <c r="P78" s="32">
        <f>L78/O78</f>
        <v>47.767844671043441</v>
      </c>
      <c r="Q78" s="37" t="s">
        <v>180</v>
      </c>
      <c r="R78" s="42">
        <f>ABS(N94-N78)*100</f>
        <v>48.891221905969573</v>
      </c>
      <c r="U78" s="7">
        <v>52650</v>
      </c>
      <c r="V78" t="s">
        <v>32</v>
      </c>
      <c r="W78" s="17" t="s">
        <v>33</v>
      </c>
      <c r="Y78" t="s">
        <v>114</v>
      </c>
      <c r="Z78">
        <v>301</v>
      </c>
      <c r="AA78">
        <v>0</v>
      </c>
    </row>
    <row r="79" spans="1:27" x14ac:dyDescent="0.25">
      <c r="A79" t="s">
        <v>229</v>
      </c>
      <c r="B79" t="s">
        <v>230</v>
      </c>
      <c r="C79" s="17">
        <v>44232</v>
      </c>
      <c r="D79" s="7">
        <v>150000</v>
      </c>
      <c r="E79" t="s">
        <v>29</v>
      </c>
      <c r="F79" t="s">
        <v>30</v>
      </c>
      <c r="G79" s="7">
        <v>150000</v>
      </c>
      <c r="H79" s="7">
        <v>83900</v>
      </c>
      <c r="I79" s="12">
        <f>H79/G79*100</f>
        <v>55.933333333333337</v>
      </c>
      <c r="J79" s="7">
        <v>167793</v>
      </c>
      <c r="K79" s="7">
        <v>59205</v>
      </c>
      <c r="L79" s="7">
        <f>G79-K79</f>
        <v>90795</v>
      </c>
      <c r="M79" s="7">
        <v>82891.603050000005</v>
      </c>
      <c r="N79" s="22">
        <f>L79/M79</f>
        <v>1.0953461708929997</v>
      </c>
      <c r="O79" s="27">
        <v>2030</v>
      </c>
      <c r="P79" s="32">
        <f>L79/O79</f>
        <v>44.726600985221673</v>
      </c>
      <c r="Q79" s="37" t="s">
        <v>180</v>
      </c>
      <c r="R79" s="42">
        <f>ABS(N94-N79)*100</f>
        <v>30.166325930635551</v>
      </c>
      <c r="U79" s="7">
        <v>43594</v>
      </c>
      <c r="V79" t="s">
        <v>32</v>
      </c>
      <c r="W79" s="17" t="s">
        <v>33</v>
      </c>
      <c r="Y79" t="s">
        <v>114</v>
      </c>
      <c r="Z79">
        <v>201</v>
      </c>
      <c r="AA79">
        <v>0</v>
      </c>
    </row>
    <row r="80" spans="1:27" x14ac:dyDescent="0.25">
      <c r="A80" t="s">
        <v>232</v>
      </c>
      <c r="B80" t="s">
        <v>233</v>
      </c>
      <c r="C80" s="17">
        <v>44256</v>
      </c>
      <c r="D80" s="7">
        <v>50000</v>
      </c>
      <c r="E80" t="s">
        <v>184</v>
      </c>
      <c r="F80" t="s">
        <v>30</v>
      </c>
      <c r="G80" s="7">
        <v>50000</v>
      </c>
      <c r="H80" s="7">
        <v>33280</v>
      </c>
      <c r="I80" s="12">
        <f>H80/G80*100</f>
        <v>66.56</v>
      </c>
      <c r="J80" s="7">
        <v>66569</v>
      </c>
      <c r="K80" s="7">
        <v>28921</v>
      </c>
      <c r="L80" s="7">
        <f>G80-K80</f>
        <v>21079</v>
      </c>
      <c r="M80" s="7">
        <v>29412.5</v>
      </c>
      <c r="N80" s="22">
        <f>L80/M80</f>
        <v>0.71666808329791754</v>
      </c>
      <c r="O80" s="27">
        <v>595</v>
      </c>
      <c r="P80" s="32">
        <f>L80/O80</f>
        <v>35.426890756302519</v>
      </c>
      <c r="Q80" s="37" t="s">
        <v>231</v>
      </c>
      <c r="R80" s="42">
        <f>ABS(N94-N80)*100</f>
        <v>68.034134690143759</v>
      </c>
      <c r="U80" s="7">
        <v>27686</v>
      </c>
      <c r="V80" t="s">
        <v>32</v>
      </c>
      <c r="W80" s="17" t="s">
        <v>33</v>
      </c>
      <c r="Y80" t="s">
        <v>45</v>
      </c>
      <c r="Z80">
        <v>201</v>
      </c>
      <c r="AA80">
        <v>0</v>
      </c>
    </row>
    <row r="81" spans="1:27" x14ac:dyDescent="0.25">
      <c r="A81" t="s">
        <v>234</v>
      </c>
      <c r="B81" t="s">
        <v>235</v>
      </c>
      <c r="C81" s="17">
        <v>44334</v>
      </c>
      <c r="D81" s="7">
        <v>275000</v>
      </c>
      <c r="E81" t="s">
        <v>93</v>
      </c>
      <c r="F81" t="s">
        <v>30</v>
      </c>
      <c r="G81" s="7">
        <v>275000</v>
      </c>
      <c r="H81" s="7">
        <v>132040</v>
      </c>
      <c r="I81" s="12">
        <f>H81/G81*100</f>
        <v>48.014545454545456</v>
      </c>
      <c r="J81" s="7">
        <v>264070</v>
      </c>
      <c r="K81" s="7">
        <v>135250</v>
      </c>
      <c r="L81" s="7">
        <f>G81-K81</f>
        <v>139750</v>
      </c>
      <c r="M81" s="7">
        <v>67800</v>
      </c>
      <c r="N81" s="22">
        <f>L81/M81</f>
        <v>2.0612094395280236</v>
      </c>
      <c r="O81" s="27">
        <v>0</v>
      </c>
      <c r="P81" s="32" t="e">
        <f>L81/O81</f>
        <v>#DIV/0!</v>
      </c>
      <c r="Q81" s="37" t="s">
        <v>189</v>
      </c>
      <c r="R81" s="42">
        <f>ABS(N94-N81)*100</f>
        <v>66.420000932866841</v>
      </c>
      <c r="U81" s="7">
        <v>117195</v>
      </c>
      <c r="V81" t="s">
        <v>32</v>
      </c>
      <c r="W81" s="17" t="s">
        <v>33</v>
      </c>
      <c r="Y81" t="s">
        <v>45</v>
      </c>
      <c r="Z81">
        <v>201</v>
      </c>
      <c r="AA81">
        <v>0</v>
      </c>
    </row>
    <row r="82" spans="1:27" x14ac:dyDescent="0.25">
      <c r="A82" t="s">
        <v>236</v>
      </c>
      <c r="B82" t="s">
        <v>237</v>
      </c>
      <c r="C82" s="17">
        <v>44558</v>
      </c>
      <c r="D82" s="7">
        <v>420000</v>
      </c>
      <c r="E82" t="s">
        <v>29</v>
      </c>
      <c r="F82" t="s">
        <v>30</v>
      </c>
      <c r="G82" s="7">
        <v>420000</v>
      </c>
      <c r="H82" s="7">
        <v>230830</v>
      </c>
      <c r="I82" s="12">
        <f>H82/G82*100</f>
        <v>54.959523809523816</v>
      </c>
      <c r="J82" s="7">
        <v>461650</v>
      </c>
      <c r="K82" s="7">
        <v>111892</v>
      </c>
      <c r="L82" s="7">
        <f>G82-K82</f>
        <v>308108</v>
      </c>
      <c r="M82" s="7">
        <v>184083.15789</v>
      </c>
      <c r="N82" s="22">
        <f>L82/M82</f>
        <v>1.6737435598758676</v>
      </c>
      <c r="O82" s="27">
        <v>3240</v>
      </c>
      <c r="P82" s="32">
        <f>L82/O82</f>
        <v>95.095061728395066</v>
      </c>
      <c r="Q82" s="37" t="s">
        <v>189</v>
      </c>
      <c r="R82" s="42">
        <f>ABS(N94-N82)*100</f>
        <v>27.673412967651245</v>
      </c>
      <c r="U82" s="7">
        <v>95946</v>
      </c>
      <c r="V82" t="s">
        <v>32</v>
      </c>
      <c r="W82" s="17" t="s">
        <v>33</v>
      </c>
      <c r="Y82" t="s">
        <v>45</v>
      </c>
      <c r="Z82">
        <v>201</v>
      </c>
      <c r="AA82">
        <v>0</v>
      </c>
    </row>
    <row r="83" spans="1:27" x14ac:dyDescent="0.25">
      <c r="A83" t="s">
        <v>238</v>
      </c>
      <c r="B83" t="s">
        <v>239</v>
      </c>
      <c r="C83" s="17">
        <v>44617</v>
      </c>
      <c r="D83" s="7">
        <v>250000</v>
      </c>
      <c r="E83" t="s">
        <v>29</v>
      </c>
      <c r="F83" t="s">
        <v>30</v>
      </c>
      <c r="G83" s="7">
        <v>250000</v>
      </c>
      <c r="H83" s="7">
        <v>87670</v>
      </c>
      <c r="I83" s="12">
        <f>H83/G83*100</f>
        <v>35.067999999999998</v>
      </c>
      <c r="J83" s="7">
        <v>175347</v>
      </c>
      <c r="K83" s="7">
        <v>37317</v>
      </c>
      <c r="L83" s="7">
        <f>G83-K83</f>
        <v>212683</v>
      </c>
      <c r="M83" s="7">
        <v>106176.92307999999</v>
      </c>
      <c r="N83" s="22">
        <f>L83/M83</f>
        <v>2.003100050655565</v>
      </c>
      <c r="O83" s="27">
        <v>1625</v>
      </c>
      <c r="P83" s="32">
        <f>L83/O83</f>
        <v>130.88184615384614</v>
      </c>
      <c r="Q83" s="37" t="s">
        <v>88</v>
      </c>
      <c r="R83" s="42">
        <f>ABS(N94-N83)*100</f>
        <v>60.609062045620973</v>
      </c>
      <c r="U83" s="7">
        <v>36639</v>
      </c>
      <c r="V83" t="s">
        <v>32</v>
      </c>
      <c r="W83" s="17" t="s">
        <v>33</v>
      </c>
      <c r="Y83" t="s">
        <v>47</v>
      </c>
      <c r="Z83">
        <v>201</v>
      </c>
      <c r="AA83">
        <v>0</v>
      </c>
    </row>
    <row r="84" spans="1:27" x14ac:dyDescent="0.25">
      <c r="A84" t="s">
        <v>240</v>
      </c>
      <c r="B84" t="s">
        <v>241</v>
      </c>
      <c r="C84" s="17">
        <v>44418</v>
      </c>
      <c r="D84" s="7">
        <v>565000</v>
      </c>
      <c r="E84" t="s">
        <v>184</v>
      </c>
      <c r="F84" t="s">
        <v>30</v>
      </c>
      <c r="G84" s="7">
        <v>565000</v>
      </c>
      <c r="H84" s="7">
        <v>265970</v>
      </c>
      <c r="I84" s="12">
        <f>H84/G84*100</f>
        <v>47.074336283185843</v>
      </c>
      <c r="J84" s="7">
        <v>531949</v>
      </c>
      <c r="K84" s="7">
        <v>95210</v>
      </c>
      <c r="L84" s="7">
        <f>G84-K84</f>
        <v>469790</v>
      </c>
      <c r="M84" s="7">
        <v>333388.54962000001</v>
      </c>
      <c r="N84" s="22">
        <f>L84/M84</f>
        <v>1.409136578132248</v>
      </c>
      <c r="O84" s="27">
        <v>7520</v>
      </c>
      <c r="P84" s="32">
        <f>L84/O84</f>
        <v>62.472074468085104</v>
      </c>
      <c r="Q84" s="37" t="s">
        <v>180</v>
      </c>
      <c r="R84" s="42">
        <f>ABS(N94-N84)*100</f>
        <v>1.2127147932892823</v>
      </c>
      <c r="U84" s="7">
        <v>81126</v>
      </c>
      <c r="V84" t="s">
        <v>32</v>
      </c>
      <c r="W84" s="17" t="s">
        <v>33</v>
      </c>
      <c r="Y84" t="s">
        <v>114</v>
      </c>
      <c r="Z84">
        <v>301</v>
      </c>
      <c r="AA84">
        <v>0</v>
      </c>
    </row>
    <row r="85" spans="1:27" x14ac:dyDescent="0.25">
      <c r="A85" t="s">
        <v>242</v>
      </c>
      <c r="B85" t="s">
        <v>243</v>
      </c>
      <c r="C85" s="17">
        <v>44559</v>
      </c>
      <c r="D85" s="7">
        <v>965000</v>
      </c>
      <c r="E85" t="s">
        <v>29</v>
      </c>
      <c r="F85" t="s">
        <v>30</v>
      </c>
      <c r="G85" s="7">
        <v>965000</v>
      </c>
      <c r="H85" s="7">
        <v>289850</v>
      </c>
      <c r="I85" s="12">
        <f>H85/G85*100</f>
        <v>30.036269430051814</v>
      </c>
      <c r="J85" s="7">
        <v>579708</v>
      </c>
      <c r="K85" s="7">
        <v>89638</v>
      </c>
      <c r="L85" s="7">
        <f>G85-K85</f>
        <v>875362</v>
      </c>
      <c r="M85" s="7">
        <v>382867.1875</v>
      </c>
      <c r="N85" s="22">
        <f>L85/M85</f>
        <v>2.2863332993245864</v>
      </c>
      <c r="O85" s="27">
        <v>9388</v>
      </c>
      <c r="P85" s="32">
        <f>L85/O85</f>
        <v>93.242650191734128</v>
      </c>
      <c r="Q85" s="37" t="s">
        <v>231</v>
      </c>
      <c r="R85" s="42">
        <f>ABS(N94-N85)*100</f>
        <v>88.932386912523114</v>
      </c>
      <c r="U85" s="7">
        <v>86518</v>
      </c>
      <c r="V85" t="s">
        <v>32</v>
      </c>
      <c r="W85" s="17" t="s">
        <v>33</v>
      </c>
      <c r="Y85" t="s">
        <v>45</v>
      </c>
      <c r="Z85">
        <v>201</v>
      </c>
      <c r="AA85">
        <v>0</v>
      </c>
    </row>
    <row r="86" spans="1:27" x14ac:dyDescent="0.25">
      <c r="A86" t="s">
        <v>244</v>
      </c>
      <c r="B86" t="s">
        <v>245</v>
      </c>
      <c r="C86" s="17">
        <v>44384</v>
      </c>
      <c r="D86" s="7">
        <v>250000</v>
      </c>
      <c r="E86" t="s">
        <v>37</v>
      </c>
      <c r="F86" t="s">
        <v>30</v>
      </c>
      <c r="G86" s="7">
        <v>250000</v>
      </c>
      <c r="H86" s="7">
        <v>225830</v>
      </c>
      <c r="I86" s="12">
        <f>H86/G86*100</f>
        <v>90.332000000000008</v>
      </c>
      <c r="J86" s="7">
        <v>451657</v>
      </c>
      <c r="K86" s="7">
        <v>85986</v>
      </c>
      <c r="L86" s="7">
        <f>G86-K86</f>
        <v>164014</v>
      </c>
      <c r="M86" s="7">
        <v>393194.62365999998</v>
      </c>
      <c r="N86" s="22">
        <f>L86/M86</f>
        <v>0.41713184802299036</v>
      </c>
      <c r="O86" s="27">
        <v>4056</v>
      </c>
      <c r="P86" s="32">
        <f>L86/O86</f>
        <v>40.437376725838263</v>
      </c>
      <c r="Q86" s="37" t="s">
        <v>246</v>
      </c>
      <c r="R86" s="42">
        <f>ABS(N94-N86)*100</f>
        <v>97.987758217636483</v>
      </c>
      <c r="U86" s="7">
        <v>74211</v>
      </c>
      <c r="V86" t="s">
        <v>32</v>
      </c>
      <c r="W86" s="17" t="s">
        <v>33</v>
      </c>
      <c r="X86" t="s">
        <v>247</v>
      </c>
      <c r="Y86" t="s">
        <v>34</v>
      </c>
      <c r="Z86">
        <v>201</v>
      </c>
      <c r="AA86">
        <v>0</v>
      </c>
    </row>
    <row r="87" spans="1:27" x14ac:dyDescent="0.25">
      <c r="A87" t="s">
        <v>248</v>
      </c>
      <c r="B87" t="s">
        <v>249</v>
      </c>
      <c r="C87" s="17">
        <v>44491</v>
      </c>
      <c r="D87" s="7">
        <v>725000</v>
      </c>
      <c r="E87" t="s">
        <v>29</v>
      </c>
      <c r="F87" t="s">
        <v>30</v>
      </c>
      <c r="G87" s="7">
        <v>725000</v>
      </c>
      <c r="H87" s="7">
        <v>275700</v>
      </c>
      <c r="I87" s="12">
        <f>H87/G87*100</f>
        <v>38.027586206896551</v>
      </c>
      <c r="J87" s="7">
        <v>551409</v>
      </c>
      <c r="K87" s="7">
        <v>163599</v>
      </c>
      <c r="L87" s="7">
        <f>G87-K87</f>
        <v>561401</v>
      </c>
      <c r="M87" s="7">
        <v>343194.69027000002</v>
      </c>
      <c r="N87" s="22">
        <f>L87/M87</f>
        <v>1.6358091075311554</v>
      </c>
      <c r="O87" s="27">
        <v>1475</v>
      </c>
      <c r="P87" s="32">
        <f>L87/O87</f>
        <v>380.61084745762713</v>
      </c>
      <c r="Q87" s="37" t="s">
        <v>95</v>
      </c>
      <c r="R87" s="42">
        <f>ABS(N94-N87)*100</f>
        <v>23.879967733180017</v>
      </c>
      <c r="U87" s="7">
        <v>142449</v>
      </c>
      <c r="V87" t="s">
        <v>32</v>
      </c>
      <c r="W87" s="17" t="s">
        <v>33</v>
      </c>
      <c r="Y87" t="s">
        <v>45</v>
      </c>
      <c r="Z87">
        <v>201</v>
      </c>
      <c r="AA87">
        <v>0</v>
      </c>
    </row>
    <row r="88" spans="1:27" x14ac:dyDescent="0.25">
      <c r="A88" t="s">
        <v>250</v>
      </c>
      <c r="B88" t="s">
        <v>251</v>
      </c>
      <c r="C88" s="17">
        <v>43951</v>
      </c>
      <c r="D88" s="7">
        <v>258700</v>
      </c>
      <c r="E88" t="s">
        <v>29</v>
      </c>
      <c r="F88" t="s">
        <v>30</v>
      </c>
      <c r="G88" s="7">
        <v>258700</v>
      </c>
      <c r="H88" s="7">
        <v>140140</v>
      </c>
      <c r="I88" s="12">
        <f>H88/G88*100</f>
        <v>54.170854271356781</v>
      </c>
      <c r="J88" s="7">
        <v>280270</v>
      </c>
      <c r="K88" s="7">
        <v>90416</v>
      </c>
      <c r="L88" s="7">
        <f>G88-K88</f>
        <v>168284</v>
      </c>
      <c r="M88" s="7">
        <v>148323.4375</v>
      </c>
      <c r="N88" s="22">
        <f>L88/M88</f>
        <v>1.134574567825803</v>
      </c>
      <c r="O88" s="27">
        <v>2755</v>
      </c>
      <c r="P88" s="32">
        <f>L88/O88</f>
        <v>61.083121597096188</v>
      </c>
      <c r="Q88" s="37" t="s">
        <v>231</v>
      </c>
      <c r="R88" s="42">
        <f>ABS(N94-N88)*100</f>
        <v>26.243486237355217</v>
      </c>
      <c r="U88" s="7">
        <v>79396</v>
      </c>
      <c r="V88" t="s">
        <v>32</v>
      </c>
      <c r="W88" s="17" t="s">
        <v>33</v>
      </c>
      <c r="Y88" t="s">
        <v>45</v>
      </c>
      <c r="Z88">
        <v>201</v>
      </c>
      <c r="AA88">
        <v>0</v>
      </c>
    </row>
    <row r="89" spans="1:27" x14ac:dyDescent="0.25">
      <c r="A89" t="s">
        <v>252</v>
      </c>
      <c r="B89" t="s">
        <v>253</v>
      </c>
      <c r="C89" s="17">
        <v>44047</v>
      </c>
      <c r="D89" s="7">
        <v>560000</v>
      </c>
      <c r="E89" t="s">
        <v>29</v>
      </c>
      <c r="F89" t="s">
        <v>30</v>
      </c>
      <c r="G89" s="7">
        <v>560000</v>
      </c>
      <c r="H89" s="7">
        <v>131550</v>
      </c>
      <c r="I89" s="12">
        <f>H89/G89*100</f>
        <v>23.491071428571427</v>
      </c>
      <c r="J89" s="7">
        <v>263109</v>
      </c>
      <c r="K89" s="7">
        <v>136531</v>
      </c>
      <c r="L89" s="7">
        <f>G89-K89</f>
        <v>423469</v>
      </c>
      <c r="M89" s="7">
        <v>162279.48718</v>
      </c>
      <c r="N89" s="22">
        <f>L89/M89</f>
        <v>2.6095041792330123</v>
      </c>
      <c r="O89" s="27">
        <v>2686</v>
      </c>
      <c r="P89" s="32">
        <f>L89/O89</f>
        <v>157.6578555472822</v>
      </c>
      <c r="Q89" s="37" t="s">
        <v>254</v>
      </c>
      <c r="R89" s="42">
        <f>ABS(N94-N89)*100</f>
        <v>121.24947490336571</v>
      </c>
      <c r="U89" s="7">
        <v>109020</v>
      </c>
      <c r="V89" t="s">
        <v>32</v>
      </c>
      <c r="W89" s="17" t="s">
        <v>33</v>
      </c>
      <c r="Y89" t="s">
        <v>45</v>
      </c>
      <c r="Z89">
        <v>201</v>
      </c>
      <c r="AA89">
        <v>0</v>
      </c>
    </row>
    <row r="90" spans="1:27" x14ac:dyDescent="0.25">
      <c r="A90" t="s">
        <v>255</v>
      </c>
      <c r="B90" t="s">
        <v>256</v>
      </c>
      <c r="C90" s="17">
        <v>44378</v>
      </c>
      <c r="D90" s="7">
        <v>425000</v>
      </c>
      <c r="E90" t="s">
        <v>184</v>
      </c>
      <c r="F90" t="s">
        <v>30</v>
      </c>
      <c r="G90" s="7">
        <v>425000</v>
      </c>
      <c r="H90" s="7">
        <v>134220</v>
      </c>
      <c r="I90" s="12">
        <f>H90/G90*100</f>
        <v>31.581176470588236</v>
      </c>
      <c r="J90" s="7">
        <v>268444</v>
      </c>
      <c r="K90" s="7">
        <v>101351</v>
      </c>
      <c r="L90" s="7">
        <f>G90-K90</f>
        <v>323649</v>
      </c>
      <c r="M90" s="7">
        <v>130541.40625</v>
      </c>
      <c r="N90" s="22">
        <f>L90/M90</f>
        <v>2.4792823158360915</v>
      </c>
      <c r="O90" s="27">
        <v>3951</v>
      </c>
      <c r="P90" s="32">
        <f>L90/O90</f>
        <v>81.915717539863323</v>
      </c>
      <c r="Q90" s="37" t="s">
        <v>231</v>
      </c>
      <c r="R90" s="42">
        <f>ABS(N94-N90)*100</f>
        <v>108.22728856367362</v>
      </c>
      <c r="U90" s="7">
        <v>91161</v>
      </c>
      <c r="V90" t="s">
        <v>32</v>
      </c>
      <c r="W90" s="17" t="s">
        <v>33</v>
      </c>
      <c r="Y90" t="s">
        <v>45</v>
      </c>
      <c r="Z90">
        <v>201</v>
      </c>
      <c r="AA90">
        <v>0</v>
      </c>
    </row>
    <row r="91" spans="1:27" ht="15.75" thickBot="1" x14ac:dyDescent="0.3">
      <c r="A91" t="s">
        <v>257</v>
      </c>
      <c r="B91" t="s">
        <v>258</v>
      </c>
      <c r="C91" s="17">
        <v>44621</v>
      </c>
      <c r="D91" s="7">
        <v>280000</v>
      </c>
      <c r="E91" t="s">
        <v>93</v>
      </c>
      <c r="F91" t="s">
        <v>30</v>
      </c>
      <c r="G91" s="7">
        <v>280000</v>
      </c>
      <c r="H91" s="7">
        <v>197460</v>
      </c>
      <c r="I91" s="12">
        <f>H91/G91*100</f>
        <v>70.521428571428572</v>
      </c>
      <c r="J91" s="7">
        <v>394911</v>
      </c>
      <c r="K91" s="7">
        <v>166865</v>
      </c>
      <c r="L91" s="7">
        <f>G91-K91</f>
        <v>113135</v>
      </c>
      <c r="M91" s="7">
        <v>178160.9375</v>
      </c>
      <c r="N91" s="22">
        <f>L91/M91</f>
        <v>0.63501574243792924</v>
      </c>
      <c r="O91" s="27">
        <v>3092</v>
      </c>
      <c r="P91" s="32">
        <f>L91/O91</f>
        <v>36.589586028460545</v>
      </c>
      <c r="Q91" s="37" t="s">
        <v>231</v>
      </c>
      <c r="R91" s="42">
        <f>ABS(N94-N91)*100</f>
        <v>76.199368776142592</v>
      </c>
      <c r="U91" s="7">
        <v>145756</v>
      </c>
      <c r="V91" t="s">
        <v>32</v>
      </c>
      <c r="W91" s="17" t="s">
        <v>33</v>
      </c>
      <c r="Y91" t="s">
        <v>45</v>
      </c>
      <c r="Z91">
        <v>201</v>
      </c>
      <c r="AA91">
        <v>0</v>
      </c>
    </row>
    <row r="92" spans="1:27" ht="15.75" thickTop="1" x14ac:dyDescent="0.25">
      <c r="A92" s="3"/>
      <c r="B92" s="3"/>
      <c r="C92" s="18" t="s">
        <v>259</v>
      </c>
      <c r="D92" s="8">
        <f>+SUM(D2:D91)</f>
        <v>188533019</v>
      </c>
      <c r="E92" s="3"/>
      <c r="F92" s="3"/>
      <c r="G92" s="8">
        <f>+SUM(G2:G91)</f>
        <v>188533019</v>
      </c>
      <c r="H92" s="8">
        <f>+SUM(H2:H91)</f>
        <v>92361200</v>
      </c>
      <c r="I92" s="13"/>
      <c r="J92" s="8">
        <f>+SUM(J2:J91)</f>
        <v>168618593</v>
      </c>
      <c r="K92" s="8"/>
      <c r="L92" s="8">
        <f>+SUM(L2:L91)</f>
        <v>155242268</v>
      </c>
      <c r="M92" s="8">
        <f>+SUM(M2:M91)</f>
        <v>140528794.60154998</v>
      </c>
      <c r="N92" s="23"/>
      <c r="O92" s="28"/>
      <c r="P92" s="33" t="e">
        <f>AVERAGE(P2:P91)</f>
        <v>#DIV/0!</v>
      </c>
      <c r="Q92" s="38"/>
      <c r="R92" s="43">
        <f>ABS(N94-N93)*100</f>
        <v>29.230865737789856</v>
      </c>
      <c r="S92" s="3"/>
      <c r="T92" s="3"/>
      <c r="U92" s="8"/>
      <c r="V92" s="3"/>
      <c r="W92" s="18"/>
      <c r="X92" s="3"/>
      <c r="Y92" s="3"/>
      <c r="Z92" s="3"/>
      <c r="AA92" s="3"/>
    </row>
    <row r="93" spans="1:27" x14ac:dyDescent="0.25">
      <c r="A93" s="4"/>
      <c r="B93" s="4"/>
      <c r="C93" s="19"/>
      <c r="D93" s="9"/>
      <c r="E93" s="4"/>
      <c r="F93" s="4"/>
      <c r="G93" s="9"/>
      <c r="H93" s="9" t="s">
        <v>260</v>
      </c>
      <c r="I93" s="14">
        <f>H92/G92*100</f>
        <v>48.989402752840874</v>
      </c>
      <c r="J93" s="9"/>
      <c r="K93" s="9"/>
      <c r="L93" s="9"/>
      <c r="M93" s="9" t="s">
        <v>261</v>
      </c>
      <c r="N93" s="24">
        <f>L92/M92</f>
        <v>1.1047007728214566</v>
      </c>
      <c r="O93" s="29"/>
      <c r="P93" s="34" t="s">
        <v>262</v>
      </c>
      <c r="Q93" s="39">
        <f>STDEV(N2:N91)</f>
        <v>1.1680839092814266</v>
      </c>
      <c r="R93" s="44"/>
      <c r="S93" s="4"/>
      <c r="T93" s="4"/>
      <c r="U93" s="9"/>
      <c r="V93" s="4"/>
      <c r="W93" s="19"/>
      <c r="X93" s="4"/>
      <c r="Y93" s="4"/>
      <c r="Z93" s="4"/>
      <c r="AA93" s="4"/>
    </row>
    <row r="94" spans="1:27" x14ac:dyDescent="0.25">
      <c r="A94" s="5"/>
      <c r="B94" s="5"/>
      <c r="C94" s="20"/>
      <c r="D94" s="10"/>
      <c r="E94" s="5"/>
      <c r="F94" s="5"/>
      <c r="G94" s="10"/>
      <c r="H94" s="10" t="s">
        <v>263</v>
      </c>
      <c r="I94" s="15">
        <f>STDEV(I2:I91)</f>
        <v>15.711492491416085</v>
      </c>
      <c r="J94" s="10"/>
      <c r="K94" s="10"/>
      <c r="L94" s="10"/>
      <c r="M94" s="10" t="s">
        <v>264</v>
      </c>
      <c r="N94" s="25">
        <f>AVERAGE(N2:N91)</f>
        <v>1.3970094301993552</v>
      </c>
      <c r="O94" s="30"/>
      <c r="P94" s="35" t="s">
        <v>265</v>
      </c>
      <c r="Q94" s="46">
        <f>AVERAGE(R2:R91)</f>
        <v>69.170417795802209</v>
      </c>
      <c r="R94" s="45" t="s">
        <v>266</v>
      </c>
      <c r="S94" s="5">
        <f>+(Q94/N94)</f>
        <v>49.513207499201698</v>
      </c>
      <c r="T94" s="5"/>
      <c r="U94" s="10"/>
      <c r="V94" s="5"/>
      <c r="W94" s="20"/>
      <c r="X94" s="5"/>
      <c r="Y94" s="5"/>
      <c r="Z94" s="5"/>
      <c r="AA94" s="5"/>
    </row>
    <row r="96" spans="1:27" x14ac:dyDescent="0.25">
      <c r="E96" s="48">
        <f>+COUNTA(E2:E4,E7:E12,E14:E16,E18:E20,E22:E26,E28:E29,E33:E36,E46,E54,E56,E86)</f>
        <v>30</v>
      </c>
      <c r="F96" t="s">
        <v>267</v>
      </c>
      <c r="G96" s="7">
        <f>+SUM(G2:G4,G7:G12,G14:G16,G18:G20,G22:G26,G28:G29,G33:G36,G46,G54,G56,G86)</f>
        <v>52372840</v>
      </c>
      <c r="H96" s="7">
        <f>+SUM(H2:H4,H7:H12,H14:H16,H18:H20,H22:H26,H28:H29,H33:H36,H46,H54,H56,H86)</f>
        <v>27941870</v>
      </c>
      <c r="I96" s="12">
        <f>+(H96/G96)*100</f>
        <v>53.351832743842046</v>
      </c>
    </row>
    <row r="97" spans="5:9" x14ac:dyDescent="0.25">
      <c r="E97" s="27">
        <f>+COUNTA(E6,E17,E40:E41,E43,E49,E52:E53,E60,E72,E80:E82,E85,E87:E91)</f>
        <v>19</v>
      </c>
      <c r="F97" t="s">
        <v>268</v>
      </c>
      <c r="G97" s="7">
        <f>+SUM(G6,G17,G40:G41,G43,G49,G52:G53,G60,G72,G80:G82,G85,G87:G91)</f>
        <v>15421142</v>
      </c>
      <c r="H97" s="7">
        <f>+SUM(H6,H17,H40:H41,H43,H49,H52:H53,H60,H72,H80:H82,H85,H87:H91)</f>
        <v>8156840</v>
      </c>
      <c r="I97" s="12">
        <f t="shared" ref="I97:I101" si="0">+(H97/G97)*100</f>
        <v>52.893877768585497</v>
      </c>
    </row>
    <row r="98" spans="5:9" x14ac:dyDescent="0.25">
      <c r="E98" s="27">
        <f>+COUNTA(E13,E21,E55,E83)</f>
        <v>4</v>
      </c>
      <c r="F98" t="s">
        <v>269</v>
      </c>
      <c r="G98" s="7">
        <f>+SUM(G13,G21,G55,G83)</f>
        <v>11602599</v>
      </c>
      <c r="H98" s="7">
        <f>+SUM(H13,H21,H55,H83)</f>
        <v>6483550</v>
      </c>
      <c r="I98" s="12">
        <f t="shared" si="0"/>
        <v>55.880152369309663</v>
      </c>
    </row>
    <row r="99" spans="5:9" x14ac:dyDescent="0.25">
      <c r="E99" s="27">
        <f>+COUNTA(E30,E32,E37:E38,E39,E42,E44:E45,E47:E48,E47:E48,E50:E51,E57:E59,E61:E71,E73:E79,E84)</f>
        <v>36</v>
      </c>
      <c r="F99" t="s">
        <v>270</v>
      </c>
      <c r="G99" s="7">
        <f>+SUM(G30,G32,G37:G38,G39,G42,G44:G45,G47:G48,G47:G48,G50:G51,G57:G59,G61:G71,G73:G79,G84)</f>
        <v>85848950</v>
      </c>
      <c r="H99" s="7">
        <f>+SUM(H30,H32,H37:H38,H39,H42,H44:H45,H47:H48,H47:H48,H50:H51,H57:H59,H61:H71,H73:H79,H84)</f>
        <v>42444840</v>
      </c>
      <c r="I99" s="12">
        <f t="shared" si="0"/>
        <v>49.441303591948419</v>
      </c>
    </row>
    <row r="100" spans="5:9" x14ac:dyDescent="0.25">
      <c r="E100" s="27">
        <f>+COUNTA(E27,E31)</f>
        <v>2</v>
      </c>
      <c r="F100" t="s">
        <v>271</v>
      </c>
      <c r="G100" s="7">
        <f>+SUM(G27,G31)</f>
        <v>13592488</v>
      </c>
      <c r="H100" s="7">
        <f>+SUM(H27,H31)</f>
        <v>4824880</v>
      </c>
      <c r="I100" s="12">
        <f t="shared" si="0"/>
        <v>35.496665511126437</v>
      </c>
    </row>
    <row r="101" spans="5:9" x14ac:dyDescent="0.25">
      <c r="E101" s="27">
        <f>+COUNTA(E5)</f>
        <v>1</v>
      </c>
      <c r="F101" t="s">
        <v>272</v>
      </c>
      <c r="G101" s="7">
        <f>+SUM(G5)</f>
        <v>13600000</v>
      </c>
      <c r="H101" s="7">
        <f>+SUM(H5)</f>
        <v>4961530</v>
      </c>
      <c r="I101" s="12">
        <f t="shared" si="0"/>
        <v>36.48183823529412</v>
      </c>
    </row>
  </sheetData>
  <conditionalFormatting sqref="A2:AA9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F9FA-84BC-4BA0-989C-B68D437D88B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2022-05-24T18:56:22Z</dcterms:created>
  <dcterms:modified xsi:type="dcterms:W3CDTF">2022-05-24T19:43:07Z</dcterms:modified>
</cp:coreProperties>
</file>