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Dingman\Desktop\2022 Roll\"/>
    </mc:Choice>
  </mc:AlternateContent>
  <xr:revisionPtr revIDLastSave="0" documentId="13_ncr:1_{C294EBD1-C7E2-4A07-A767-D7AFC5D8CD57}" xr6:coauthVersionLast="47" xr6:coauthVersionMax="47" xr10:uidLastSave="{00000000-0000-0000-0000-000000000000}"/>
  <bookViews>
    <workbookView xWindow="28680" yWindow="-120" windowWidth="29040" windowHeight="15840" xr2:uid="{551A51E4-FA4A-4463-A5E7-39950D1C3B1C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18" i="2"/>
  <c r="K2" i="2"/>
  <c r="Q2" i="2" s="1"/>
  <c r="K3" i="2"/>
  <c r="R3" i="2" s="1"/>
  <c r="K4" i="2"/>
  <c r="Q4" i="2" s="1"/>
  <c r="K5" i="2"/>
  <c r="Q5" i="2" s="1"/>
  <c r="K6" i="2"/>
  <c r="K7" i="2"/>
  <c r="Q7" i="2" s="1"/>
  <c r="K8" i="2"/>
  <c r="Q8" i="2" s="1"/>
  <c r="K9" i="2"/>
  <c r="Q9" i="2" s="1"/>
  <c r="K10" i="2"/>
  <c r="Q10" i="2" s="1"/>
  <c r="K11" i="2"/>
  <c r="S11" i="2" s="1"/>
  <c r="K12" i="2"/>
  <c r="Q12" i="2" s="1"/>
  <c r="K13" i="2"/>
  <c r="Q13" i="2" s="1"/>
  <c r="I2" i="2"/>
  <c r="I3" i="2"/>
  <c r="I4" i="2"/>
  <c r="I5" i="2"/>
  <c r="I6" i="2"/>
  <c r="Q6" i="2"/>
  <c r="I7" i="2"/>
  <c r="I8" i="2"/>
  <c r="I9" i="2"/>
  <c r="I10" i="2"/>
  <c r="I11" i="2"/>
  <c r="I12" i="2"/>
  <c r="I13" i="2"/>
  <c r="D14" i="2"/>
  <c r="G14" i="2"/>
  <c r="H14" i="2"/>
  <c r="J14" i="2"/>
  <c r="L14" i="2"/>
  <c r="M14" i="2"/>
  <c r="O14" i="2"/>
  <c r="P14" i="2"/>
  <c r="M17" i="2" l="1"/>
  <c r="M19" i="2"/>
  <c r="M18" i="2"/>
  <c r="K14" i="2"/>
  <c r="I16" i="2"/>
  <c r="S9" i="2"/>
  <c r="R9" i="2"/>
  <c r="I15" i="2"/>
  <c r="R11" i="2"/>
  <c r="R4" i="2"/>
  <c r="Q11" i="2"/>
  <c r="S4" i="2"/>
  <c r="S2" i="2"/>
  <c r="S7" i="2"/>
  <c r="S12" i="2"/>
  <c r="S10" i="2"/>
  <c r="R7" i="2"/>
  <c r="S6" i="2"/>
  <c r="R2" i="2"/>
  <c r="R12" i="2"/>
  <c r="R6" i="2"/>
  <c r="S13" i="2"/>
  <c r="S8" i="2"/>
  <c r="Q3" i="2"/>
  <c r="R13" i="2"/>
  <c r="R10" i="2"/>
  <c r="R8" i="2"/>
  <c r="S5" i="2"/>
  <c r="R5" i="2"/>
  <c r="S3" i="2"/>
  <c r="S19" i="2" l="1"/>
  <c r="S18" i="2"/>
  <c r="S17" i="2"/>
  <c r="P17" i="2"/>
  <c r="P19" i="2"/>
  <c r="P18" i="2"/>
  <c r="M16" i="2"/>
  <c r="P16" i="2"/>
  <c r="S16" i="2"/>
</calcChain>
</file>

<file path=xl/sharedStrings.xml><?xml version="1.0" encoding="utf-8"?>
<sst xmlns="http://schemas.openxmlformats.org/spreadsheetml/2006/main" count="111" uniqueCount="85">
  <si>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</si>
  <si>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</si>
  <si>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</si>
  <si>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</si>
  <si>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</si>
  <si>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</si>
  <si>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</si>
  <si>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Cur. Asmnt.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</si>
  <si>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</si>
  <si>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</si>
  <si>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</si>
  <si>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</si>
  <si>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</si>
  <si>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</si>
  <si>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</si>
  <si>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</si>
  <si>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</si>
  <si>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</si>
  <si>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</si>
  <si>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</si>
  <si>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</si>
  <si>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Land Table</t>
  </si>
  <si>
    <t>22-23-03-101-005</t>
  </si>
  <si>
    <t>WD</t>
  </si>
  <si>
    <t>03-ARM’S LENGTH</t>
  </si>
  <si>
    <t>CA1</t>
  </si>
  <si>
    <t>LAND TABLE CA1</t>
  </si>
  <si>
    <t>22-23-08-351-039</t>
  </si>
  <si>
    <t>28550 HALSTED</t>
  </si>
  <si>
    <t>9HE</t>
  </si>
  <si>
    <t>LAND TABLE 0B1</t>
  </si>
  <si>
    <t>KB1</t>
  </si>
  <si>
    <t>LAND TABLE KB1</t>
  </si>
  <si>
    <t>22-23-11-452-009</t>
  </si>
  <si>
    <t>28160 ROLLCREST</t>
  </si>
  <si>
    <t>22-23-12-276-011</t>
  </si>
  <si>
    <t>27795 WELLINGTON</t>
  </si>
  <si>
    <t>LB1</t>
  </si>
  <si>
    <t>LAND TABLE LB1</t>
  </si>
  <si>
    <t>22-23-16-401-003</t>
  </si>
  <si>
    <t>PD1</t>
  </si>
  <si>
    <t>Land Table PD1</t>
  </si>
  <si>
    <t>22-23-17-376-001</t>
  </si>
  <si>
    <t>QA2</t>
  </si>
  <si>
    <t>Land Table QA1</t>
  </si>
  <si>
    <t>0C1</t>
  </si>
  <si>
    <t>22-23-25-426-006</t>
  </si>
  <si>
    <t>23123 INKSTER</t>
  </si>
  <si>
    <t>LAND TABLE 0F1</t>
  </si>
  <si>
    <t>22-23-26-478-048</t>
  </si>
  <si>
    <t>22664 COLGATE</t>
  </si>
  <si>
    <t>YH1</t>
  </si>
  <si>
    <t>LAND TABLE YH1</t>
  </si>
  <si>
    <t>22-23-31-476-002</t>
  </si>
  <si>
    <t>37735 RHONSWOOD</t>
  </si>
  <si>
    <t>3E1</t>
  </si>
  <si>
    <t>Land Table 3E1</t>
  </si>
  <si>
    <t>LAND TABLE 5F1</t>
  </si>
  <si>
    <t>5F1</t>
  </si>
  <si>
    <t>22-23-33-401-044</t>
  </si>
  <si>
    <t>21086 GILL</t>
  </si>
  <si>
    <t>22-23-34-408-006</t>
  </si>
  <si>
    <t>31705 JUNCTION</t>
  </si>
  <si>
    <t>6B1</t>
  </si>
  <si>
    <t>Land Table 6B1</t>
  </si>
  <si>
    <t>22-23-36-180-002</t>
  </si>
  <si>
    <t>21806 WALDRON</t>
  </si>
  <si>
    <t>8B1</t>
  </si>
  <si>
    <t>Land Table 8B1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</si>
  <si>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</si>
  <si>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</si>
  <si>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</si>
  <si>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</si>
  <si>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</si>
  <si>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</si>
  <si>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</si>
  <si>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Min/FF</t>
  </si>
  <si>
    <t>Max/FF</t>
  </si>
  <si>
    <t>StdDev</t>
  </si>
  <si>
    <t>Min/A</t>
  </si>
  <si>
    <t>Max/A</t>
  </si>
  <si>
    <t>Min/SF</t>
  </si>
  <si>
    <t>Max/SF</t>
  </si>
  <si>
    <t>Median Ratio</t>
  </si>
  <si>
    <t>Mean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</si>
</sst>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CE48-75C4-499C-94B3-5A42D11B7AB4}">
  <dimension ref="A1:BF19"/>
  <sheetViews>
    <sheetView tabSelected="1" workbookViewId="0">
      <selection activeCell="I19" sqref="I19"/>
    </sheetView>
  </sheetViews>
  <sheetFormatPr defaultRowHeight="15" x14ac:dyDescent="0.25"/>
  <cols>
    <col min="1" max="1" width="16" bestFit="1" customWidth="1"/>
    <col min="2" max="2" width="19" bestFit="1" customWidth="1"/>
    <col min="3" max="3" width="9.28515625" style="23" bestFit="1" customWidth="1"/>
    <col min="4" max="4" width="10.85546875" style="13" bestFit="1" customWidth="1"/>
    <col min="5" max="5" width="5.5703125" bestFit="1" customWidth="1"/>
    <col min="6" max="6" width="16.85546875" bestFit="1" customWidth="1"/>
    <col min="7" max="7" width="10.85546875" style="13" bestFit="1" customWidth="1"/>
    <col min="8" max="8" width="12.7109375" style="13" bestFit="1" customWidth="1"/>
    <col min="9" max="9" width="12.85546875" style="18" bestFit="1" customWidth="1"/>
    <col min="10" max="10" width="13.42578125" style="13" bestFit="1" customWidth="1"/>
    <col min="11" max="11" width="13.28515625" style="13" bestFit="1" customWidth="1"/>
    <col min="12" max="12" width="14.42578125" style="13" bestFit="1" customWidth="1"/>
    <col min="13" max="13" width="11.140625" style="28" bestFit="1" customWidth="1"/>
    <col min="14" max="14" width="7.28515625" style="32" bestFit="1" customWidth="1"/>
    <col min="15" max="15" width="14.28515625" style="37" bestFit="1" customWidth="1"/>
    <col min="16" max="16" width="10.85546875" style="37" bestFit="1" customWidth="1"/>
    <col min="17" max="17" width="10" style="13" bestFit="1" customWidth="1"/>
    <col min="18" max="18" width="12" style="13" bestFit="1" customWidth="1"/>
    <col min="19" max="19" width="11.85546875" style="42" bestFit="1" customWidth="1"/>
    <col min="20" max="20" width="11.7109375" style="37" bestFit="1" customWidth="1"/>
    <col min="21" max="21" width="8.7109375" style="4" bestFit="1" customWidth="1"/>
    <col min="22" max="22" width="21.42578125" bestFit="1" customWidth="1"/>
  </cols>
  <sheetData>
    <row r="1" spans="1:58" x14ac:dyDescent="0.25">
      <c r="A1" s="1" t="s">
        <v>0</v>
      </c>
      <c r="B1" s="1" t="s">
        <v>1</v>
      </c>
      <c r="C1" s="22" t="s">
        <v>2</v>
      </c>
      <c r="D1" s="12" t="s">
        <v>3</v>
      </c>
      <c r="E1" s="1" t="s">
        <v>4</v>
      </c>
      <c r="F1" s="1" t="s">
        <v>5</v>
      </c>
      <c r="G1" s="12" t="s">
        <v>6</v>
      </c>
      <c r="H1" s="12" t="s">
        <v>7</v>
      </c>
      <c r="I1" s="17" t="s">
        <v>8</v>
      </c>
      <c r="J1" s="12" t="s">
        <v>9</v>
      </c>
      <c r="K1" s="12" t="s">
        <v>10</v>
      </c>
      <c r="L1" s="12" t="s">
        <v>11</v>
      </c>
      <c r="M1" s="27" t="s">
        <v>12</v>
      </c>
      <c r="N1" s="31" t="s">
        <v>13</v>
      </c>
      <c r="O1" s="36" t="s">
        <v>14</v>
      </c>
      <c r="P1" s="36" t="s">
        <v>15</v>
      </c>
      <c r="Q1" s="12" t="s">
        <v>16</v>
      </c>
      <c r="R1" s="12" t="s">
        <v>17</v>
      </c>
      <c r="S1" s="41" t="s">
        <v>18</v>
      </c>
      <c r="T1" s="36" t="s">
        <v>19</v>
      </c>
      <c r="U1" s="3" t="s">
        <v>20</v>
      </c>
      <c r="V1" s="1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x14ac:dyDescent="0.25">
      <c r="A2" t="s">
        <v>22</v>
      </c>
      <c r="C2" s="23">
        <v>43601</v>
      </c>
      <c r="D2" s="13">
        <v>105000</v>
      </c>
      <c r="E2" t="s">
        <v>23</v>
      </c>
      <c r="F2" t="s">
        <v>24</v>
      </c>
      <c r="G2" s="13">
        <v>105000</v>
      </c>
      <c r="H2" s="13">
        <v>64800</v>
      </c>
      <c r="I2" s="18">
        <f t="shared" ref="I2:I13" si="0">H2/G2*100</f>
        <v>61.714285714285708</v>
      </c>
      <c r="J2" s="13">
        <v>129600</v>
      </c>
      <c r="K2" s="13">
        <f t="shared" ref="K2:K13" si="1">G2-0</f>
        <v>105000</v>
      </c>
      <c r="L2" s="13">
        <v>129600</v>
      </c>
      <c r="M2" s="28">
        <v>0</v>
      </c>
      <c r="N2" s="32">
        <v>0</v>
      </c>
      <c r="O2" s="37">
        <v>3.32</v>
      </c>
      <c r="P2" s="37">
        <v>3.32</v>
      </c>
      <c r="Q2" s="13" t="e">
        <f t="shared" ref="Q2:Q13" si="2">K2/M2</f>
        <v>#DIV/0!</v>
      </c>
      <c r="R2" s="13">
        <f t="shared" ref="R2:R13" si="3">K2/O2</f>
        <v>31626.506024096387</v>
      </c>
      <c r="S2" s="42">
        <f t="shared" ref="S2:S13" si="4">K2/O2/43560</f>
        <v>0.72604467456603272</v>
      </c>
      <c r="T2" s="37">
        <v>0</v>
      </c>
      <c r="U2" s="5" t="s">
        <v>25</v>
      </c>
      <c r="V2" t="s">
        <v>26</v>
      </c>
      <c r="AF2" s="2"/>
      <c r="AW2" s="2"/>
      <c r="AY2" s="2"/>
    </row>
    <row r="3" spans="1:58" x14ac:dyDescent="0.25">
      <c r="A3" t="s">
        <v>27</v>
      </c>
      <c r="B3" t="s">
        <v>28</v>
      </c>
      <c r="C3" s="23">
        <v>43938</v>
      </c>
      <c r="D3" s="13">
        <v>110000</v>
      </c>
      <c r="E3" t="s">
        <v>23</v>
      </c>
      <c r="F3" t="s">
        <v>24</v>
      </c>
      <c r="G3" s="13">
        <v>110000</v>
      </c>
      <c r="H3" s="13">
        <v>33450</v>
      </c>
      <c r="I3" s="18">
        <f t="shared" si="0"/>
        <v>30.409090909090907</v>
      </c>
      <c r="J3" s="13">
        <v>66900</v>
      </c>
      <c r="K3" s="13">
        <f t="shared" si="1"/>
        <v>110000</v>
      </c>
      <c r="L3" s="13">
        <v>66900</v>
      </c>
      <c r="M3" s="28">
        <v>0</v>
      </c>
      <c r="N3" s="32">
        <v>0</v>
      </c>
      <c r="O3" s="37">
        <v>1.23</v>
      </c>
      <c r="P3" s="37">
        <v>1.23</v>
      </c>
      <c r="Q3" s="13" t="e">
        <f t="shared" si="2"/>
        <v>#DIV/0!</v>
      </c>
      <c r="R3" s="13">
        <f t="shared" si="3"/>
        <v>89430.894308943098</v>
      </c>
      <c r="S3" s="42">
        <f t="shared" si="4"/>
        <v>2.0530508335386388</v>
      </c>
      <c r="T3" s="37">
        <v>0</v>
      </c>
      <c r="U3" s="5" t="s">
        <v>29</v>
      </c>
      <c r="V3" t="s">
        <v>30</v>
      </c>
    </row>
    <row r="4" spans="1:58" x14ac:dyDescent="0.25">
      <c r="A4" t="s">
        <v>33</v>
      </c>
      <c r="B4" t="s">
        <v>34</v>
      </c>
      <c r="C4" s="23">
        <v>44174</v>
      </c>
      <c r="D4" s="13">
        <v>130000</v>
      </c>
      <c r="E4" t="s">
        <v>23</v>
      </c>
      <c r="F4" t="s">
        <v>24</v>
      </c>
      <c r="G4" s="13">
        <v>130000</v>
      </c>
      <c r="H4" s="13">
        <v>37860</v>
      </c>
      <c r="I4" s="18">
        <f t="shared" si="0"/>
        <v>29.123076923076923</v>
      </c>
      <c r="J4" s="13">
        <v>75713</v>
      </c>
      <c r="K4" s="13">
        <f t="shared" si="1"/>
        <v>130000</v>
      </c>
      <c r="L4" s="13">
        <v>75713</v>
      </c>
      <c r="M4" s="28">
        <v>132</v>
      </c>
      <c r="N4" s="32">
        <v>630</v>
      </c>
      <c r="O4" s="37">
        <v>1.91</v>
      </c>
      <c r="P4" s="37">
        <v>1.91</v>
      </c>
      <c r="Q4" s="13">
        <f t="shared" si="2"/>
        <v>984.84848484848487</v>
      </c>
      <c r="R4" s="13">
        <f t="shared" si="3"/>
        <v>68062.827225130895</v>
      </c>
      <c r="S4" s="42">
        <f t="shared" si="4"/>
        <v>1.5625075120553464</v>
      </c>
      <c r="T4" s="37">
        <v>132</v>
      </c>
      <c r="U4" s="5" t="s">
        <v>31</v>
      </c>
      <c r="V4" t="s">
        <v>32</v>
      </c>
    </row>
    <row r="5" spans="1:58" x14ac:dyDescent="0.25">
      <c r="A5" t="s">
        <v>35</v>
      </c>
      <c r="B5" t="s">
        <v>36</v>
      </c>
      <c r="C5" s="23">
        <v>43690</v>
      </c>
      <c r="D5" s="13">
        <v>60000</v>
      </c>
      <c r="E5" t="s">
        <v>23</v>
      </c>
      <c r="F5" t="s">
        <v>24</v>
      </c>
      <c r="G5" s="13">
        <v>60000</v>
      </c>
      <c r="H5" s="13">
        <v>28080</v>
      </c>
      <c r="I5" s="18">
        <f t="shared" si="0"/>
        <v>46.800000000000004</v>
      </c>
      <c r="J5" s="13">
        <v>28080</v>
      </c>
      <c r="K5" s="13">
        <f t="shared" si="1"/>
        <v>60000</v>
      </c>
      <c r="L5" s="13">
        <v>28080</v>
      </c>
      <c r="M5" s="28">
        <v>175</v>
      </c>
      <c r="N5" s="32">
        <v>281</v>
      </c>
      <c r="O5" s="37">
        <v>1.129</v>
      </c>
      <c r="P5" s="37">
        <v>1.129</v>
      </c>
      <c r="Q5" s="13">
        <f t="shared" si="2"/>
        <v>342.85714285714283</v>
      </c>
      <c r="R5" s="13">
        <f t="shared" si="3"/>
        <v>53144.375553587248</v>
      </c>
      <c r="S5" s="42">
        <f t="shared" si="4"/>
        <v>1.2200269869969524</v>
      </c>
      <c r="T5" s="37">
        <v>175</v>
      </c>
      <c r="U5" s="5" t="s">
        <v>37</v>
      </c>
      <c r="V5" t="s">
        <v>38</v>
      </c>
    </row>
    <row r="6" spans="1:58" x14ac:dyDescent="0.25">
      <c r="A6" t="s">
        <v>39</v>
      </c>
      <c r="C6" s="23">
        <v>43769</v>
      </c>
      <c r="D6" s="13">
        <v>25000</v>
      </c>
      <c r="E6" t="s">
        <v>23</v>
      </c>
      <c r="F6" t="s">
        <v>24</v>
      </c>
      <c r="G6" s="13">
        <v>25000</v>
      </c>
      <c r="H6" s="13">
        <v>28130</v>
      </c>
      <c r="I6" s="18">
        <f t="shared" si="0"/>
        <v>112.52</v>
      </c>
      <c r="J6" s="13">
        <v>56250</v>
      </c>
      <c r="K6" s="13">
        <f t="shared" si="1"/>
        <v>25000</v>
      </c>
      <c r="L6" s="13">
        <v>56250</v>
      </c>
      <c r="M6" s="28">
        <v>100</v>
      </c>
      <c r="N6" s="32">
        <v>204</v>
      </c>
      <c r="O6" s="37">
        <v>0.46800000000000003</v>
      </c>
      <c r="P6" s="37">
        <v>0.46800000000000003</v>
      </c>
      <c r="Q6" s="13">
        <f t="shared" si="2"/>
        <v>250</v>
      </c>
      <c r="R6" s="13">
        <f t="shared" si="3"/>
        <v>53418.803418803414</v>
      </c>
      <c r="S6" s="42">
        <f t="shared" si="4"/>
        <v>1.2263269839027413</v>
      </c>
      <c r="T6" s="37">
        <v>100</v>
      </c>
      <c r="U6" s="5" t="s">
        <v>40</v>
      </c>
      <c r="V6" t="s">
        <v>41</v>
      </c>
    </row>
    <row r="7" spans="1:58" x14ac:dyDescent="0.25">
      <c r="A7" t="s">
        <v>42</v>
      </c>
      <c r="C7" s="23">
        <v>43594</v>
      </c>
      <c r="D7" s="13">
        <v>68500</v>
      </c>
      <c r="E7" t="s">
        <v>23</v>
      </c>
      <c r="F7" t="s">
        <v>24</v>
      </c>
      <c r="G7" s="13">
        <v>68500</v>
      </c>
      <c r="H7" s="13">
        <v>26160</v>
      </c>
      <c r="I7" s="18">
        <f t="shared" si="0"/>
        <v>38.189781021897815</v>
      </c>
      <c r="J7" s="13">
        <v>52325</v>
      </c>
      <c r="K7" s="13">
        <f t="shared" si="1"/>
        <v>68500</v>
      </c>
      <c r="L7" s="13">
        <v>52325</v>
      </c>
      <c r="M7" s="28">
        <v>123</v>
      </c>
      <c r="N7" s="32">
        <v>144</v>
      </c>
      <c r="O7" s="37">
        <v>0.40699999999999997</v>
      </c>
      <c r="P7" s="37">
        <v>0.40699999999999997</v>
      </c>
      <c r="Q7" s="13">
        <f t="shared" si="2"/>
        <v>556.91056910569102</v>
      </c>
      <c r="R7" s="13">
        <f t="shared" si="3"/>
        <v>168304.6683046683</v>
      </c>
      <c r="S7" s="42">
        <f t="shared" si="4"/>
        <v>3.8637435331650209</v>
      </c>
      <c r="T7" s="37">
        <v>123</v>
      </c>
      <c r="U7" s="5" t="s">
        <v>43</v>
      </c>
      <c r="V7" t="s">
        <v>44</v>
      </c>
    </row>
    <row r="8" spans="1:58" x14ac:dyDescent="0.25">
      <c r="A8" t="s">
        <v>46</v>
      </c>
      <c r="B8" t="s">
        <v>47</v>
      </c>
      <c r="C8" s="23">
        <v>43696</v>
      </c>
      <c r="D8" s="13">
        <v>115000</v>
      </c>
      <c r="E8" t="s">
        <v>23</v>
      </c>
      <c r="F8" t="s">
        <v>24</v>
      </c>
      <c r="G8" s="13">
        <v>115000</v>
      </c>
      <c r="H8" s="13">
        <v>37910</v>
      </c>
      <c r="I8" s="18">
        <f t="shared" si="0"/>
        <v>32.96521739130435</v>
      </c>
      <c r="J8" s="13">
        <v>75825</v>
      </c>
      <c r="K8" s="13">
        <f t="shared" si="1"/>
        <v>115000</v>
      </c>
      <c r="L8" s="13">
        <v>75825</v>
      </c>
      <c r="M8" s="28">
        <v>165</v>
      </c>
      <c r="N8" s="32">
        <v>615.13500999999997</v>
      </c>
      <c r="O8" s="37">
        <v>2.37</v>
      </c>
      <c r="P8" s="37">
        <v>2.37</v>
      </c>
      <c r="Q8" s="13">
        <f t="shared" si="2"/>
        <v>696.969696969697</v>
      </c>
      <c r="R8" s="13">
        <f t="shared" si="3"/>
        <v>48523.206751054851</v>
      </c>
      <c r="S8" s="42">
        <f t="shared" si="4"/>
        <v>1.1139395489222876</v>
      </c>
      <c r="T8" s="37">
        <v>165</v>
      </c>
      <c r="U8" s="5" t="s">
        <v>45</v>
      </c>
      <c r="V8" t="s">
        <v>48</v>
      </c>
    </row>
    <row r="9" spans="1:58" x14ac:dyDescent="0.25">
      <c r="A9" t="s">
        <v>49</v>
      </c>
      <c r="B9" t="s">
        <v>50</v>
      </c>
      <c r="C9" s="23">
        <v>43987</v>
      </c>
      <c r="D9" s="13">
        <v>26000</v>
      </c>
      <c r="E9" t="s">
        <v>23</v>
      </c>
      <c r="F9" t="s">
        <v>24</v>
      </c>
      <c r="G9" s="13">
        <v>26000</v>
      </c>
      <c r="H9" s="13">
        <v>16150</v>
      </c>
      <c r="I9" s="18">
        <f t="shared" si="0"/>
        <v>62.115384615384613</v>
      </c>
      <c r="J9" s="13">
        <v>32300</v>
      </c>
      <c r="K9" s="13">
        <f t="shared" si="1"/>
        <v>26000</v>
      </c>
      <c r="L9" s="13">
        <v>27300</v>
      </c>
      <c r="M9" s="28">
        <v>80</v>
      </c>
      <c r="N9" s="32">
        <v>120</v>
      </c>
      <c r="O9" s="37">
        <v>0.22</v>
      </c>
      <c r="P9" s="37">
        <v>0.22</v>
      </c>
      <c r="Q9" s="13">
        <f t="shared" si="2"/>
        <v>325</v>
      </c>
      <c r="R9" s="13">
        <f t="shared" si="3"/>
        <v>118181.81818181818</v>
      </c>
      <c r="S9" s="42">
        <f t="shared" si="4"/>
        <v>2.7130812254779197</v>
      </c>
      <c r="T9" s="37">
        <v>80</v>
      </c>
      <c r="U9" s="5" t="s">
        <v>51</v>
      </c>
      <c r="V9" t="s">
        <v>52</v>
      </c>
    </row>
    <row r="10" spans="1:58" x14ac:dyDescent="0.25">
      <c r="A10" t="s">
        <v>53</v>
      </c>
      <c r="B10" t="s">
        <v>54</v>
      </c>
      <c r="C10" s="23">
        <v>44239</v>
      </c>
      <c r="D10" s="13">
        <v>75000</v>
      </c>
      <c r="E10" t="s">
        <v>23</v>
      </c>
      <c r="F10" t="s">
        <v>24</v>
      </c>
      <c r="G10" s="13">
        <v>75000</v>
      </c>
      <c r="H10" s="13">
        <v>27000</v>
      </c>
      <c r="I10" s="18">
        <f t="shared" si="0"/>
        <v>36</v>
      </c>
      <c r="J10" s="13">
        <v>54000</v>
      </c>
      <c r="K10" s="13">
        <f t="shared" si="1"/>
        <v>75000</v>
      </c>
      <c r="L10" s="13">
        <v>54000</v>
      </c>
      <c r="M10" s="28">
        <v>128</v>
      </c>
      <c r="N10" s="32">
        <v>250</v>
      </c>
      <c r="O10" s="37">
        <v>0.73499999999999999</v>
      </c>
      <c r="P10" s="37">
        <v>0.73499999999999999</v>
      </c>
      <c r="Q10" s="13">
        <f t="shared" si="2"/>
        <v>585.9375</v>
      </c>
      <c r="R10" s="13">
        <f t="shared" si="3"/>
        <v>102040.81632653062</v>
      </c>
      <c r="S10" s="42">
        <f t="shared" si="4"/>
        <v>2.3425348100672778</v>
      </c>
      <c r="T10" s="37">
        <v>128</v>
      </c>
      <c r="U10" s="5" t="s">
        <v>55</v>
      </c>
      <c r="V10" t="s">
        <v>56</v>
      </c>
    </row>
    <row r="11" spans="1:58" x14ac:dyDescent="0.25">
      <c r="A11" t="s">
        <v>59</v>
      </c>
      <c r="B11" t="s">
        <v>60</v>
      </c>
      <c r="C11" s="23">
        <v>44071</v>
      </c>
      <c r="D11" s="13">
        <v>58000</v>
      </c>
      <c r="E11" t="s">
        <v>23</v>
      </c>
      <c r="F11" t="s">
        <v>24</v>
      </c>
      <c r="G11" s="13">
        <v>58000</v>
      </c>
      <c r="H11" s="13">
        <v>24000</v>
      </c>
      <c r="I11" s="18">
        <f t="shared" si="0"/>
        <v>41.379310344827587</v>
      </c>
      <c r="J11" s="13">
        <v>24000</v>
      </c>
      <c r="K11" s="13">
        <f t="shared" si="1"/>
        <v>58000</v>
      </c>
      <c r="L11" s="13">
        <v>24000</v>
      </c>
      <c r="M11" s="28">
        <v>0</v>
      </c>
      <c r="N11" s="32">
        <v>0</v>
      </c>
      <c r="O11" s="37">
        <v>0.59</v>
      </c>
      <c r="P11" s="37">
        <v>0.59</v>
      </c>
      <c r="Q11" s="13" t="e">
        <f t="shared" si="2"/>
        <v>#DIV/0!</v>
      </c>
      <c r="R11" s="13">
        <f t="shared" si="3"/>
        <v>98305.084745762724</v>
      </c>
      <c r="S11" s="42">
        <f t="shared" si="4"/>
        <v>2.2567742136309166</v>
      </c>
      <c r="T11" s="37">
        <v>0</v>
      </c>
      <c r="U11" s="5" t="s">
        <v>58</v>
      </c>
      <c r="V11" t="s">
        <v>57</v>
      </c>
    </row>
    <row r="12" spans="1:58" x14ac:dyDescent="0.25">
      <c r="A12" t="s">
        <v>61</v>
      </c>
      <c r="B12" t="s">
        <v>62</v>
      </c>
      <c r="C12" s="23">
        <v>43854</v>
      </c>
      <c r="D12" s="13">
        <v>24500</v>
      </c>
      <c r="E12" t="s">
        <v>23</v>
      </c>
      <c r="F12" t="s">
        <v>24</v>
      </c>
      <c r="G12" s="13">
        <v>24500</v>
      </c>
      <c r="H12" s="13">
        <v>15840</v>
      </c>
      <c r="I12" s="18">
        <f t="shared" si="0"/>
        <v>64.65306122448979</v>
      </c>
      <c r="J12" s="13">
        <v>31680</v>
      </c>
      <c r="K12" s="13">
        <f t="shared" si="1"/>
        <v>24500</v>
      </c>
      <c r="L12" s="13">
        <v>31680</v>
      </c>
      <c r="M12" s="28">
        <v>107</v>
      </c>
      <c r="N12" s="32">
        <v>131</v>
      </c>
      <c r="O12" s="37">
        <v>0.32200000000000001</v>
      </c>
      <c r="P12" s="37">
        <v>0.32200000000000001</v>
      </c>
      <c r="Q12" s="13">
        <f t="shared" si="2"/>
        <v>228.97196261682242</v>
      </c>
      <c r="R12" s="13">
        <f t="shared" si="3"/>
        <v>76086.956521739135</v>
      </c>
      <c r="S12" s="42">
        <f t="shared" si="4"/>
        <v>1.7467161735936441</v>
      </c>
      <c r="T12" s="37">
        <v>107</v>
      </c>
      <c r="U12" s="5" t="s">
        <v>63</v>
      </c>
      <c r="V12" t="s">
        <v>64</v>
      </c>
    </row>
    <row r="13" spans="1:58" ht="15.75" thickBot="1" x14ac:dyDescent="0.3">
      <c r="A13" t="s">
        <v>65</v>
      </c>
      <c r="B13" t="s">
        <v>66</v>
      </c>
      <c r="C13" s="23">
        <v>43712</v>
      </c>
      <c r="D13" s="13">
        <v>18500</v>
      </c>
      <c r="E13" t="s">
        <v>23</v>
      </c>
      <c r="F13" t="s">
        <v>24</v>
      </c>
      <c r="G13" s="13">
        <v>18500</v>
      </c>
      <c r="H13" s="13">
        <v>13170</v>
      </c>
      <c r="I13" s="18">
        <f t="shared" si="0"/>
        <v>71.189189189189179</v>
      </c>
      <c r="J13" s="13">
        <v>26340</v>
      </c>
      <c r="K13" s="13">
        <f t="shared" si="1"/>
        <v>18500</v>
      </c>
      <c r="L13" s="13">
        <v>26340</v>
      </c>
      <c r="M13" s="28">
        <v>100</v>
      </c>
      <c r="N13" s="32">
        <v>111</v>
      </c>
      <c r="O13" s="37">
        <v>0.255</v>
      </c>
      <c r="P13" s="37">
        <v>0.255</v>
      </c>
      <c r="Q13" s="13">
        <f t="shared" si="2"/>
        <v>185</v>
      </c>
      <c r="R13" s="13">
        <f t="shared" si="3"/>
        <v>72549.019607843133</v>
      </c>
      <c r="S13" s="42">
        <f t="shared" si="4"/>
        <v>1.6654963179027349</v>
      </c>
      <c r="T13" s="37">
        <v>100</v>
      </c>
      <c r="U13" s="5" t="s">
        <v>67</v>
      </c>
      <c r="V13" t="s">
        <v>68</v>
      </c>
    </row>
    <row r="14" spans="1:58" ht="15.75" thickTop="1" x14ac:dyDescent="0.25">
      <c r="A14" s="6"/>
      <c r="B14" s="6"/>
      <c r="C14" s="24" t="s">
        <v>69</v>
      </c>
      <c r="D14" s="14">
        <f>+SUM(D2:D13)</f>
        <v>815500</v>
      </c>
      <c r="E14" s="6"/>
      <c r="F14" s="6"/>
      <c r="G14" s="14">
        <f>+SUM(G2:G13)</f>
        <v>815500</v>
      </c>
      <c r="H14" s="14">
        <f>+SUM(H2:H13)</f>
        <v>352550</v>
      </c>
      <c r="I14" s="19"/>
      <c r="J14" s="14">
        <f>+SUM(J2:J13)</f>
        <v>653013</v>
      </c>
      <c r="K14" s="14">
        <f>+SUM(K2:K13)</f>
        <v>815500</v>
      </c>
      <c r="L14" s="14">
        <f>+SUM(L2:L13)</f>
        <v>648013</v>
      </c>
      <c r="M14" s="29">
        <f>+SUM(M2:M13)</f>
        <v>1110</v>
      </c>
      <c r="N14" s="33"/>
      <c r="O14" s="38">
        <f>+SUM(O2:O13)</f>
        <v>12.956</v>
      </c>
      <c r="P14" s="38">
        <f>+SUM(P2:P13)</f>
        <v>12.956</v>
      </c>
      <c r="Q14" s="14"/>
      <c r="R14" s="14"/>
      <c r="S14" s="43"/>
      <c r="T14" s="38"/>
      <c r="U14" s="7"/>
      <c r="V14" s="6"/>
    </row>
    <row r="15" spans="1:58" x14ac:dyDescent="0.25">
      <c r="A15" s="8"/>
      <c r="B15" s="8"/>
      <c r="C15" s="25"/>
      <c r="D15" s="15"/>
      <c r="E15" s="8"/>
      <c r="F15" s="8"/>
      <c r="G15" s="15"/>
      <c r="H15" s="15" t="s">
        <v>70</v>
      </c>
      <c r="I15" s="20">
        <f>H14/G14*100</f>
        <v>43.231146535867566</v>
      </c>
      <c r="J15" s="15"/>
      <c r="K15" s="15"/>
      <c r="L15" s="15" t="s">
        <v>71</v>
      </c>
      <c r="M15" s="30"/>
      <c r="N15" s="34"/>
      <c r="O15" s="39" t="s">
        <v>71</v>
      </c>
      <c r="P15" s="39"/>
      <c r="Q15" s="15"/>
      <c r="R15" s="15" t="s">
        <v>71</v>
      </c>
      <c r="S15" s="44"/>
      <c r="T15" s="39"/>
      <c r="U15" s="9"/>
      <c r="V15" s="8"/>
    </row>
    <row r="16" spans="1:58" x14ac:dyDescent="0.25">
      <c r="A16" s="10"/>
      <c r="B16" s="10"/>
      <c r="C16" s="26"/>
      <c r="D16" s="16"/>
      <c r="E16" s="10"/>
      <c r="F16" s="10"/>
      <c r="G16" s="16"/>
      <c r="H16" s="16" t="s">
        <v>72</v>
      </c>
      <c r="I16" s="21">
        <f>STDEV(I2:I13)</f>
        <v>23.979743953567535</v>
      </c>
      <c r="J16" s="16"/>
      <c r="K16" s="16"/>
      <c r="L16" s="16" t="s">
        <v>73</v>
      </c>
      <c r="M16" s="46">
        <f>K14/M14</f>
        <v>734.68468468468473</v>
      </c>
      <c r="N16" s="35"/>
      <c r="O16" s="40" t="s">
        <v>74</v>
      </c>
      <c r="P16" s="40">
        <f>K14/O14</f>
        <v>62943.809817845016</v>
      </c>
      <c r="Q16" s="16"/>
      <c r="R16" s="16" t="s">
        <v>75</v>
      </c>
      <c r="S16" s="45">
        <f>K14/O14/43560</f>
        <v>1.4449910426502528</v>
      </c>
      <c r="T16" s="40"/>
      <c r="U16" s="11"/>
      <c r="V16" s="10"/>
    </row>
    <row r="17" spans="8:19" x14ac:dyDescent="0.25">
      <c r="L17" s="13" t="s">
        <v>76</v>
      </c>
      <c r="M17" s="28">
        <f>+MIN(Q4:Q10,Q12:Q13)</f>
        <v>185</v>
      </c>
      <c r="O17" s="37" t="s">
        <v>79</v>
      </c>
      <c r="P17" s="37">
        <f>+MIN(R2:R13)</f>
        <v>31626.506024096387</v>
      </c>
      <c r="R17" s="13" t="s">
        <v>81</v>
      </c>
      <c r="S17" s="42">
        <f>+MIN(S2:S13)</f>
        <v>0.72604467456603272</v>
      </c>
    </row>
    <row r="18" spans="8:19" x14ac:dyDescent="0.25">
      <c r="H18" s="13" t="s">
        <v>83</v>
      </c>
      <c r="I18" s="18">
        <f>+MEDIAN(I2:I13)</f>
        <v>44.089655172413799</v>
      </c>
      <c r="L18" s="13" t="s">
        <v>77</v>
      </c>
      <c r="M18" s="28">
        <f>+MAX(Q4:Q10,Q12:Q13)</f>
        <v>984.84848484848487</v>
      </c>
      <c r="O18" s="37" t="s">
        <v>80</v>
      </c>
      <c r="P18" s="37">
        <f>+MAX(R2:R13)</f>
        <v>168304.6683046683</v>
      </c>
      <c r="R18" s="13" t="s">
        <v>82</v>
      </c>
      <c r="S18" s="42">
        <f>+MAX(S2:S13)</f>
        <v>3.8637435331650209</v>
      </c>
    </row>
    <row r="19" spans="8:19" x14ac:dyDescent="0.25">
      <c r="H19" s="13" t="s">
        <v>84</v>
      </c>
      <c r="I19" s="18">
        <f>+AVERAGE(I2:I13)</f>
        <v>52.254866444462237</v>
      </c>
      <c r="L19" s="13" t="s">
        <v>78</v>
      </c>
      <c r="M19" s="28">
        <f>+STDEVA(Q4:Q10,Q12:Q13)</f>
        <v>265.02090759531592</v>
      </c>
      <c r="O19" s="37" t="s">
        <v>78</v>
      </c>
      <c r="P19" s="37">
        <f>+STDEVA(R2:R13)</f>
        <v>37056.487050240939</v>
      </c>
      <c r="R19" s="13" t="s">
        <v>78</v>
      </c>
      <c r="S19" s="42">
        <f>+STDEVA(S2:S13)</f>
        <v>0.85069988636916816</v>
      </c>
    </row>
  </sheetData>
  <conditionalFormatting sqref="A2:V1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F1C78-B914-48FA-91E6-8137E405E4B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2021-05-18T13:46:40Z</dcterms:created>
  <dcterms:modified xsi:type="dcterms:W3CDTF">2021-08-23T12:52:53Z</dcterms:modified>
</cp:coreProperties>
</file>